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ccama\OneDrive\Imágenes\"/>
    </mc:Choice>
  </mc:AlternateContent>
  <bookViews>
    <workbookView xWindow="0" yWindow="0" windowWidth="28800" windowHeight="12435" tabRatio="500" activeTab="5"/>
  </bookViews>
  <sheets>
    <sheet name="ENERO" sheetId="14" r:id="rId1"/>
    <sheet name="FEBRERO" sheetId="15" r:id="rId2"/>
    <sheet name="MARZO" sheetId="16" r:id="rId3"/>
    <sheet name="ABRIL" sheetId="17" r:id="rId4"/>
    <sheet name="MAYO" sheetId="18" r:id="rId5"/>
    <sheet name="JUNIO" sheetId="19" r:id="rId6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29" i="19" l="1"/>
  <c r="Q229" i="19"/>
  <c r="T228" i="19"/>
  <c r="Q228" i="19"/>
  <c r="T227" i="19"/>
  <c r="Q227" i="19"/>
  <c r="T226" i="19"/>
  <c r="Q226" i="19"/>
  <c r="T225" i="19"/>
  <c r="Q225" i="19"/>
  <c r="T224" i="19"/>
  <c r="Q224" i="19"/>
  <c r="T223" i="19"/>
  <c r="Q223" i="19"/>
  <c r="T222" i="19"/>
  <c r="Q222" i="19"/>
  <c r="T221" i="19"/>
  <c r="Q221" i="19"/>
  <c r="Q220" i="19"/>
  <c r="T219" i="19"/>
  <c r="Q219" i="19"/>
  <c r="T218" i="19"/>
  <c r="Q218" i="19"/>
  <c r="T217" i="19"/>
  <c r="Q217" i="19"/>
  <c r="T216" i="19"/>
  <c r="Q216" i="19"/>
  <c r="T214" i="19"/>
  <c r="Q214" i="19"/>
  <c r="T213" i="19"/>
  <c r="Q213" i="19"/>
  <c r="T212" i="19"/>
  <c r="Q212" i="19"/>
  <c r="T211" i="19"/>
  <c r="Q211" i="19"/>
  <c r="Q210" i="19"/>
  <c r="Q209" i="19"/>
  <c r="Q208" i="19"/>
  <c r="Q207" i="19"/>
  <c r="T206" i="19"/>
  <c r="Q206" i="19"/>
  <c r="T205" i="19"/>
  <c r="Q205" i="19"/>
  <c r="T204" i="19"/>
  <c r="Q204" i="19"/>
  <c r="Q203" i="19"/>
  <c r="Q202" i="19"/>
  <c r="Q201" i="19"/>
  <c r="T200" i="19"/>
  <c r="Q200" i="19"/>
  <c r="T199" i="19"/>
  <c r="Q199" i="19"/>
  <c r="Q198" i="19"/>
  <c r="T197" i="19"/>
  <c r="Q197" i="19"/>
  <c r="Q196" i="19"/>
  <c r="Q195" i="19"/>
  <c r="Q194" i="19"/>
  <c r="T193" i="19"/>
  <c r="Q193" i="19"/>
  <c r="Q192" i="19"/>
  <c r="T191" i="19"/>
  <c r="Q191" i="19"/>
  <c r="Q190" i="19"/>
  <c r="Q189" i="19"/>
  <c r="T188" i="19"/>
  <c r="Q188" i="19"/>
  <c r="T186" i="19"/>
  <c r="Q186" i="19"/>
  <c r="T185" i="19"/>
  <c r="Q185" i="19"/>
  <c r="T184" i="19"/>
  <c r="Q184" i="19"/>
  <c r="T183" i="19"/>
  <c r="Q183" i="19"/>
  <c r="T182" i="19"/>
  <c r="Q182" i="19"/>
  <c r="Q181" i="19"/>
  <c r="T180" i="19"/>
  <c r="Q180" i="19"/>
  <c r="T179" i="19"/>
  <c r="Q179" i="19"/>
  <c r="Q178" i="19"/>
  <c r="T177" i="19"/>
  <c r="Q177" i="19"/>
  <c r="T176" i="19"/>
  <c r="Q176" i="19"/>
  <c r="T175" i="19"/>
  <c r="Q175" i="19"/>
  <c r="Q174" i="19"/>
  <c r="T173" i="19"/>
  <c r="Q173" i="19"/>
  <c r="T172" i="19"/>
  <c r="Q172" i="19"/>
  <c r="T171" i="19"/>
  <c r="Q171" i="19"/>
  <c r="T170" i="19"/>
  <c r="Q170" i="19"/>
  <c r="T169" i="19"/>
  <c r="Q169" i="19"/>
  <c r="Q168" i="19"/>
  <c r="T167" i="19"/>
  <c r="Q167" i="19"/>
  <c r="T166" i="19"/>
  <c r="Q166" i="19"/>
  <c r="T165" i="19"/>
  <c r="Q165" i="19"/>
  <c r="T164" i="19"/>
  <c r="Q164" i="19"/>
  <c r="Q163" i="19"/>
  <c r="T162" i="19"/>
  <c r="Q162" i="19"/>
  <c r="T161" i="19"/>
  <c r="Q161" i="19"/>
  <c r="Q160" i="19"/>
  <c r="T159" i="19"/>
  <c r="Q159" i="19"/>
  <c r="T155" i="19"/>
  <c r="Q155" i="19"/>
  <c r="T154" i="19"/>
  <c r="Q154" i="19"/>
  <c r="T153" i="19"/>
  <c r="Q153" i="19"/>
  <c r="Q152" i="19"/>
  <c r="T151" i="19"/>
  <c r="Q151" i="19"/>
  <c r="T150" i="19"/>
  <c r="Q150" i="19"/>
  <c r="T149" i="19"/>
  <c r="Q149" i="19"/>
  <c r="T148" i="19"/>
  <c r="Q148" i="19"/>
  <c r="T147" i="19"/>
  <c r="Q147" i="19"/>
  <c r="T146" i="19"/>
  <c r="Q146" i="19"/>
  <c r="Q145" i="19"/>
  <c r="T144" i="19"/>
  <c r="Q144" i="19"/>
  <c r="T143" i="19"/>
  <c r="Q143" i="19"/>
  <c r="Q142" i="19"/>
  <c r="Q141" i="19"/>
  <c r="T140" i="19"/>
  <c r="Q140" i="19"/>
  <c r="T139" i="19"/>
  <c r="Q139" i="19"/>
  <c r="T138" i="19"/>
  <c r="Q138" i="19"/>
  <c r="T137" i="19"/>
  <c r="Q137" i="19"/>
  <c r="T136" i="19"/>
  <c r="Q136" i="19"/>
  <c r="Q135" i="19"/>
  <c r="T134" i="19"/>
  <c r="Q134" i="19"/>
  <c r="T133" i="19"/>
  <c r="Q133" i="19"/>
  <c r="T130" i="19"/>
  <c r="Q130" i="19"/>
  <c r="T129" i="19"/>
  <c r="Q129" i="19"/>
  <c r="Q128" i="19"/>
  <c r="T127" i="19"/>
  <c r="Q127" i="19"/>
  <c r="T126" i="19"/>
  <c r="Q126" i="19"/>
  <c r="Q125" i="19"/>
  <c r="T124" i="19"/>
  <c r="Q124" i="19"/>
  <c r="Q123" i="19"/>
  <c r="T122" i="19"/>
  <c r="Q122" i="19"/>
  <c r="T121" i="19"/>
  <c r="Q121" i="19"/>
  <c r="T120" i="19"/>
  <c r="Q120" i="19"/>
  <c r="Q119" i="19"/>
  <c r="T118" i="19"/>
  <c r="Q118" i="19"/>
  <c r="Q117" i="19"/>
  <c r="T116" i="19"/>
  <c r="Q116" i="19"/>
  <c r="T115" i="19"/>
  <c r="Q115" i="19"/>
  <c r="T114" i="19"/>
  <c r="Q114" i="19"/>
  <c r="T112" i="19"/>
  <c r="T110" i="19"/>
  <c r="T109" i="19"/>
  <c r="T108" i="19"/>
  <c r="T107" i="19"/>
  <c r="T106" i="19"/>
  <c r="T105" i="19"/>
  <c r="T104" i="19"/>
  <c r="T103" i="19"/>
  <c r="Q103" i="19"/>
  <c r="Q102" i="19"/>
  <c r="T101" i="19"/>
  <c r="Q101" i="19"/>
  <c r="Q100" i="19"/>
  <c r="T99" i="19"/>
  <c r="Q99" i="19"/>
  <c r="T98" i="19"/>
  <c r="Q98" i="19"/>
  <c r="T97" i="19"/>
  <c r="Q97" i="19"/>
  <c r="Q96" i="19"/>
  <c r="Q95" i="19"/>
  <c r="Q94" i="19"/>
  <c r="Q93" i="19"/>
  <c r="Q92" i="19"/>
  <c r="Q91" i="19"/>
  <c r="T90" i="19"/>
  <c r="Q90" i="19"/>
  <c r="T89" i="19"/>
  <c r="Q89" i="19"/>
  <c r="Q88" i="19"/>
  <c r="Q87" i="19"/>
  <c r="Q86" i="19"/>
  <c r="T85" i="19"/>
  <c r="Q85" i="19"/>
  <c r="T83" i="19"/>
  <c r="T82" i="19"/>
  <c r="T80" i="19"/>
  <c r="T78" i="19"/>
  <c r="T76" i="19"/>
  <c r="T74" i="19"/>
  <c r="T72" i="19"/>
  <c r="T70" i="19"/>
  <c r="T68" i="19"/>
  <c r="T66" i="19"/>
  <c r="T64" i="19"/>
  <c r="T63" i="19"/>
  <c r="T61" i="19"/>
  <c r="T59" i="19"/>
  <c r="T55" i="19"/>
  <c r="T53" i="19"/>
  <c r="T51" i="19"/>
  <c r="T50" i="19"/>
  <c r="T48" i="19"/>
  <c r="T46" i="19"/>
  <c r="T44" i="19"/>
  <c r="T42" i="19"/>
  <c r="T40" i="19"/>
  <c r="T38" i="19"/>
  <c r="T36" i="19"/>
  <c r="T34" i="19"/>
  <c r="T33" i="19"/>
  <c r="T32" i="19"/>
  <c r="T30" i="19"/>
  <c r="T29" i="19"/>
  <c r="T26" i="19"/>
  <c r="T24" i="19"/>
  <c r="T22" i="19"/>
  <c r="T21" i="19"/>
  <c r="T20" i="19"/>
  <c r="T19" i="19"/>
  <c r="T18" i="19"/>
  <c r="T16" i="19"/>
  <c r="T15" i="19"/>
  <c r="T14" i="19"/>
  <c r="T157" i="19"/>
  <c r="Q157" i="19"/>
  <c r="T156" i="19"/>
  <c r="Q156" i="19"/>
  <c r="Q83" i="19"/>
  <c r="Q82" i="19"/>
  <c r="Q81" i="19"/>
  <c r="Q80" i="19"/>
  <c r="Q79" i="19"/>
  <c r="Q78" i="19"/>
  <c r="Q77" i="19"/>
  <c r="Q76" i="19"/>
  <c r="Q75" i="19"/>
  <c r="Q74" i="19"/>
  <c r="Q73" i="19"/>
  <c r="Q72" i="19"/>
  <c r="Q71" i="19"/>
  <c r="Q70" i="19"/>
  <c r="Q69" i="19"/>
  <c r="Q68" i="19"/>
  <c r="Q67" i="19"/>
  <c r="Q66" i="19"/>
  <c r="Q65" i="19"/>
  <c r="Q64" i="19"/>
  <c r="Q63" i="19"/>
  <c r="Q62" i="19"/>
  <c r="Q61" i="19"/>
  <c r="Q60" i="19"/>
  <c r="Q59" i="19"/>
  <c r="Q57" i="19"/>
  <c r="Q56" i="19"/>
  <c r="Q55" i="19"/>
  <c r="Q54" i="19"/>
  <c r="Q53" i="19"/>
  <c r="Q52" i="19"/>
  <c r="Q51" i="19"/>
  <c r="Q50" i="19"/>
  <c r="Q49" i="19"/>
  <c r="Q48" i="19"/>
  <c r="Q47" i="19"/>
  <c r="Q46" i="19"/>
  <c r="Q45" i="19"/>
  <c r="Q44" i="19"/>
  <c r="Q43" i="19"/>
  <c r="Q42" i="19"/>
  <c r="Q41" i="19"/>
  <c r="Q40" i="19"/>
  <c r="Q39" i="19"/>
  <c r="Q38" i="19"/>
  <c r="Q37" i="19"/>
  <c r="Q36" i="19"/>
  <c r="Q35" i="19"/>
  <c r="Q34" i="19"/>
  <c r="Q33" i="19"/>
  <c r="Q32" i="19"/>
  <c r="Q31" i="19"/>
  <c r="Q30" i="19"/>
  <c r="Q29" i="19"/>
  <c r="Q28" i="19"/>
  <c r="Q27" i="19"/>
  <c r="Q26" i="19"/>
  <c r="Q25" i="19"/>
  <c r="Q24" i="19"/>
  <c r="Q23" i="19"/>
  <c r="Q22" i="19"/>
  <c r="Q21" i="19"/>
  <c r="Q20" i="19"/>
  <c r="Q19" i="19"/>
  <c r="Q18" i="19"/>
  <c r="Q17" i="19"/>
  <c r="Q16" i="19"/>
  <c r="Q15" i="19"/>
  <c r="Q14" i="19"/>
  <c r="T214" i="18" l="1"/>
  <c r="Q214" i="18"/>
  <c r="T213" i="18"/>
  <c r="Q213" i="18"/>
  <c r="T212" i="18"/>
  <c r="Q212" i="18"/>
  <c r="T211" i="18"/>
  <c r="Q211" i="18"/>
  <c r="Q210" i="18"/>
  <c r="Q209" i="18"/>
  <c r="Q208" i="18"/>
  <c r="Q207" i="18"/>
  <c r="T206" i="18"/>
  <c r="Q206" i="18"/>
  <c r="T205" i="18"/>
  <c r="Q205" i="18"/>
  <c r="T204" i="18"/>
  <c r="Q204" i="18"/>
  <c r="Q203" i="18"/>
  <c r="Q202" i="18"/>
  <c r="Q201" i="18"/>
  <c r="T200" i="18"/>
  <c r="Q200" i="18"/>
  <c r="T199" i="18"/>
  <c r="Q199" i="18"/>
  <c r="Q198" i="18"/>
  <c r="T197" i="18"/>
  <c r="Q197" i="18"/>
  <c r="Q196" i="18"/>
  <c r="Q195" i="18"/>
  <c r="Q194" i="18"/>
  <c r="T193" i="18"/>
  <c r="Q193" i="18"/>
  <c r="Q192" i="18"/>
  <c r="T191" i="18"/>
  <c r="Q191" i="18"/>
  <c r="Q190" i="18"/>
  <c r="Q189" i="18"/>
  <c r="T188" i="18"/>
  <c r="Q188" i="18"/>
  <c r="T186" i="18"/>
  <c r="Q186" i="18"/>
  <c r="T185" i="18"/>
  <c r="Q185" i="18"/>
  <c r="T184" i="18"/>
  <c r="Q184" i="18"/>
  <c r="T183" i="18"/>
  <c r="Q183" i="18"/>
  <c r="T182" i="18"/>
  <c r="Q182" i="18"/>
  <c r="Q181" i="18"/>
  <c r="T180" i="18"/>
  <c r="Q180" i="18"/>
  <c r="T179" i="18"/>
  <c r="Q179" i="18"/>
  <c r="Q178" i="18"/>
  <c r="T177" i="18"/>
  <c r="Q177" i="18"/>
  <c r="T176" i="18"/>
  <c r="Q176" i="18"/>
  <c r="T175" i="18"/>
  <c r="Q175" i="18"/>
  <c r="Q174" i="18"/>
  <c r="T173" i="18"/>
  <c r="Q173" i="18"/>
  <c r="T172" i="18"/>
  <c r="Q172" i="18"/>
  <c r="T171" i="18"/>
  <c r="Q171" i="18"/>
  <c r="T170" i="18"/>
  <c r="Q170" i="18"/>
  <c r="T169" i="18"/>
  <c r="Q169" i="18"/>
  <c r="Q168" i="18"/>
  <c r="T167" i="18"/>
  <c r="Q167" i="18"/>
  <c r="T166" i="18"/>
  <c r="Q166" i="18"/>
  <c r="T165" i="18"/>
  <c r="Q165" i="18"/>
  <c r="T164" i="18"/>
  <c r="Q164" i="18"/>
  <c r="Q163" i="18"/>
  <c r="T162" i="18"/>
  <c r="Q162" i="18"/>
  <c r="T161" i="18"/>
  <c r="Q161" i="18"/>
  <c r="Q160" i="18"/>
  <c r="T159" i="18"/>
  <c r="Q159" i="18"/>
  <c r="T157" i="18"/>
  <c r="Q157" i="18"/>
  <c r="T156" i="18"/>
  <c r="Q156" i="18"/>
  <c r="T155" i="18"/>
  <c r="Q155" i="18"/>
  <c r="T154" i="18"/>
  <c r="Q154" i="18"/>
  <c r="T153" i="18"/>
  <c r="Q153" i="18"/>
  <c r="T152" i="18"/>
  <c r="Q152" i="18"/>
  <c r="T151" i="18"/>
  <c r="Q151" i="18"/>
  <c r="T150" i="18"/>
  <c r="Q150" i="18"/>
  <c r="T149" i="18"/>
  <c r="Q149" i="18"/>
  <c r="T148" i="18"/>
  <c r="Q148" i="18"/>
  <c r="Q147" i="18"/>
  <c r="T146" i="18"/>
  <c r="Q146" i="18"/>
  <c r="T145" i="18"/>
  <c r="Q145" i="18"/>
  <c r="Q144" i="18"/>
  <c r="Q143" i="18"/>
  <c r="T142" i="18"/>
  <c r="Q142" i="18"/>
  <c r="T141" i="18"/>
  <c r="Q141" i="18"/>
  <c r="T140" i="18"/>
  <c r="Q140" i="18"/>
  <c r="T139" i="18"/>
  <c r="Q139" i="18"/>
  <c r="T138" i="18"/>
  <c r="Q138" i="18"/>
  <c r="Q137" i="18"/>
  <c r="T136" i="18"/>
  <c r="Q136" i="18"/>
  <c r="T135" i="18"/>
  <c r="Q135" i="18"/>
  <c r="T132" i="18"/>
  <c r="Q132" i="18"/>
  <c r="T131" i="18"/>
  <c r="Q131" i="18"/>
  <c r="T130" i="18"/>
  <c r="Q130" i="18"/>
  <c r="Q129" i="18"/>
  <c r="T128" i="18"/>
  <c r="Q128" i="18"/>
  <c r="T127" i="18"/>
  <c r="Q127" i="18"/>
  <c r="Q126" i="18"/>
  <c r="T125" i="18"/>
  <c r="Q125" i="18"/>
  <c r="Q124" i="18"/>
  <c r="T123" i="18"/>
  <c r="Q123" i="18"/>
  <c r="T122" i="18"/>
  <c r="Q122" i="18"/>
  <c r="T121" i="18"/>
  <c r="Q121" i="18"/>
  <c r="Q120" i="18"/>
  <c r="T119" i="18"/>
  <c r="Q119" i="18"/>
  <c r="T118" i="18"/>
  <c r="Q118" i="18"/>
  <c r="Q117" i="18"/>
  <c r="T116" i="18"/>
  <c r="Q116" i="18"/>
  <c r="T115" i="18"/>
  <c r="Q115" i="18"/>
  <c r="T114" i="18"/>
  <c r="Q114" i="18"/>
  <c r="T112" i="18"/>
  <c r="T110" i="18"/>
  <c r="T109" i="18"/>
  <c r="T108" i="18"/>
  <c r="T107" i="18"/>
  <c r="T106" i="18"/>
  <c r="T105" i="18"/>
  <c r="T104" i="18"/>
  <c r="Q103" i="18"/>
  <c r="Q102" i="18"/>
  <c r="Q101" i="18"/>
  <c r="Q100" i="18"/>
  <c r="Q99" i="18"/>
  <c r="Q98" i="18"/>
  <c r="Q97" i="18"/>
  <c r="Q96" i="18"/>
  <c r="Q95" i="18"/>
  <c r="Q94" i="18"/>
  <c r="Q93" i="18"/>
  <c r="Q92" i="18"/>
  <c r="Q91" i="18"/>
  <c r="Q90" i="18"/>
  <c r="Q89" i="18"/>
  <c r="Q88" i="18"/>
  <c r="Q87" i="18"/>
  <c r="Q86" i="18"/>
  <c r="Q85" i="18"/>
  <c r="T83" i="18"/>
  <c r="Q83" i="18"/>
  <c r="T82" i="18"/>
  <c r="Q82" i="18"/>
  <c r="Q81" i="18"/>
  <c r="T80" i="18"/>
  <c r="Q80" i="18"/>
  <c r="Q79" i="18"/>
  <c r="T78" i="18"/>
  <c r="Q78" i="18"/>
  <c r="Q77" i="18"/>
  <c r="T76" i="18"/>
  <c r="Q76" i="18"/>
  <c r="Q75" i="18"/>
  <c r="T74" i="18"/>
  <c r="Q74" i="18"/>
  <c r="Q73" i="18"/>
  <c r="T72" i="18"/>
  <c r="Q72" i="18"/>
  <c r="Q71" i="18"/>
  <c r="T70" i="18"/>
  <c r="Q70" i="18"/>
  <c r="Q69" i="18"/>
  <c r="T68" i="18"/>
  <c r="Q68" i="18"/>
  <c r="Q67" i="18"/>
  <c r="T66" i="18"/>
  <c r="Q66" i="18"/>
  <c r="Q65" i="18"/>
  <c r="T64" i="18"/>
  <c r="Q64" i="18"/>
  <c r="T63" i="18"/>
  <c r="Q63" i="18"/>
  <c r="Q62" i="18"/>
  <c r="T61" i="18"/>
  <c r="Q61" i="18"/>
  <c r="Q60" i="18"/>
  <c r="T59" i="18"/>
  <c r="Q59" i="18"/>
  <c r="Q57" i="18"/>
  <c r="Q56" i="18"/>
  <c r="T55" i="18"/>
  <c r="Q55" i="18"/>
  <c r="Q54" i="18"/>
  <c r="T53" i="18"/>
  <c r="Q53" i="18"/>
  <c r="Q52" i="18"/>
  <c r="T51" i="18"/>
  <c r="Q51" i="18"/>
  <c r="T50" i="18"/>
  <c r="Q50" i="18"/>
  <c r="Q49" i="18"/>
  <c r="T48" i="18"/>
  <c r="Q48" i="18"/>
  <c r="Q47" i="18"/>
  <c r="T46" i="18"/>
  <c r="Q46" i="18"/>
  <c r="Q45" i="18"/>
  <c r="T44" i="18"/>
  <c r="Q44" i="18"/>
  <c r="Q43" i="18"/>
  <c r="T42" i="18"/>
  <c r="Q42" i="18"/>
  <c r="Q41" i="18"/>
  <c r="T40" i="18"/>
  <c r="Q40" i="18"/>
  <c r="Q39" i="18"/>
  <c r="T38" i="18"/>
  <c r="Q38" i="18"/>
  <c r="Q37" i="18"/>
  <c r="T36" i="18"/>
  <c r="Q36" i="18"/>
  <c r="Q35" i="18"/>
  <c r="T34" i="18"/>
  <c r="Q34" i="18"/>
  <c r="T33" i="18"/>
  <c r="Q33" i="18"/>
  <c r="T32" i="18"/>
  <c r="Q32" i="18"/>
  <c r="Q31" i="18"/>
  <c r="T30" i="18"/>
  <c r="Q30" i="18"/>
  <c r="T29" i="18"/>
  <c r="Q29" i="18"/>
  <c r="Q28" i="18"/>
  <c r="Q27" i="18"/>
  <c r="T26" i="18"/>
  <c r="Q26" i="18"/>
  <c r="Q25" i="18"/>
  <c r="T24" i="18"/>
  <c r="Q24" i="18"/>
  <c r="Q23" i="18"/>
  <c r="T22" i="18"/>
  <c r="Q22" i="18"/>
  <c r="T21" i="18"/>
  <c r="Q21" i="18"/>
  <c r="T20" i="18"/>
  <c r="Q20" i="18"/>
  <c r="T19" i="18"/>
  <c r="Q19" i="18"/>
  <c r="T18" i="18"/>
  <c r="Q18" i="18"/>
  <c r="Q17" i="18"/>
  <c r="T16" i="18"/>
  <c r="Q16" i="18"/>
  <c r="T15" i="18"/>
  <c r="Q15" i="18"/>
  <c r="T14" i="18"/>
  <c r="Q14" i="18"/>
  <c r="T186" i="17" l="1"/>
  <c r="Q186" i="17"/>
  <c r="T185" i="17"/>
  <c r="Q185" i="17"/>
  <c r="T184" i="17"/>
  <c r="Q184" i="17"/>
  <c r="T183" i="17"/>
  <c r="Q183" i="17"/>
  <c r="T182" i="17"/>
  <c r="Q182" i="17"/>
  <c r="Q181" i="17"/>
  <c r="T180" i="17"/>
  <c r="Q180" i="17"/>
  <c r="T179" i="17"/>
  <c r="Q179" i="17"/>
  <c r="Q178" i="17"/>
  <c r="T177" i="17"/>
  <c r="Q177" i="17"/>
  <c r="T176" i="17"/>
  <c r="Q176" i="17"/>
  <c r="T175" i="17"/>
  <c r="Q175" i="17"/>
  <c r="Q174" i="17"/>
  <c r="T173" i="17"/>
  <c r="Q173" i="17"/>
  <c r="T172" i="17"/>
  <c r="Q172" i="17"/>
  <c r="T171" i="17"/>
  <c r="Q171" i="17"/>
  <c r="T170" i="17"/>
  <c r="Q170" i="17"/>
  <c r="T169" i="17"/>
  <c r="Q169" i="17"/>
  <c r="Q168" i="17"/>
  <c r="T167" i="17"/>
  <c r="Q167" i="17"/>
  <c r="T166" i="17"/>
  <c r="Q166" i="17"/>
  <c r="T165" i="17"/>
  <c r="Q165" i="17"/>
  <c r="T164" i="17"/>
  <c r="Q164" i="17"/>
  <c r="Q163" i="17"/>
  <c r="T162" i="17"/>
  <c r="Q162" i="17"/>
  <c r="T161" i="17"/>
  <c r="Q161" i="17"/>
  <c r="Q160" i="17"/>
  <c r="T159" i="17"/>
  <c r="Q159" i="17"/>
  <c r="T157" i="17"/>
  <c r="Q157" i="17"/>
  <c r="T156" i="17"/>
  <c r="Q156" i="17"/>
  <c r="T155" i="17"/>
  <c r="Q155" i="17"/>
  <c r="T154" i="17"/>
  <c r="Q154" i="17"/>
  <c r="T153" i="17"/>
  <c r="Q153" i="17"/>
  <c r="T152" i="17"/>
  <c r="Q152" i="17"/>
  <c r="T151" i="17"/>
  <c r="Q151" i="17"/>
  <c r="T150" i="17"/>
  <c r="Q150" i="17"/>
  <c r="T149" i="17"/>
  <c r="Q149" i="17"/>
  <c r="T148" i="17"/>
  <c r="Q148" i="17"/>
  <c r="Q147" i="17"/>
  <c r="T146" i="17"/>
  <c r="Q146" i="17"/>
  <c r="T145" i="17"/>
  <c r="Q145" i="17"/>
  <c r="Q144" i="17"/>
  <c r="Q143" i="17"/>
  <c r="T142" i="17"/>
  <c r="Q142" i="17"/>
  <c r="T141" i="17"/>
  <c r="Q141" i="17"/>
  <c r="T140" i="17"/>
  <c r="Q140" i="17"/>
  <c r="T139" i="17"/>
  <c r="Q139" i="17"/>
  <c r="T138" i="17"/>
  <c r="Q138" i="17"/>
  <c r="Q137" i="17"/>
  <c r="T136" i="17"/>
  <c r="Q136" i="17"/>
  <c r="T135" i="17"/>
  <c r="Q135" i="17"/>
  <c r="T132" i="17"/>
  <c r="Q132" i="17"/>
  <c r="T131" i="17"/>
  <c r="Q131" i="17"/>
  <c r="T130" i="17"/>
  <c r="Q130" i="17"/>
  <c r="Q129" i="17"/>
  <c r="T128" i="17"/>
  <c r="Q128" i="17"/>
  <c r="T127" i="17"/>
  <c r="Q127" i="17"/>
  <c r="Q126" i="17"/>
  <c r="T125" i="17"/>
  <c r="Q125" i="17"/>
  <c r="Q124" i="17"/>
  <c r="T123" i="17"/>
  <c r="Q123" i="17"/>
  <c r="T122" i="17"/>
  <c r="Q122" i="17"/>
  <c r="T121" i="17"/>
  <c r="Q121" i="17"/>
  <c r="Q120" i="17"/>
  <c r="T119" i="17"/>
  <c r="Q119" i="17"/>
  <c r="T118" i="17"/>
  <c r="Q118" i="17"/>
  <c r="Q117" i="17"/>
  <c r="T116" i="17"/>
  <c r="Q116" i="17"/>
  <c r="T115" i="17"/>
  <c r="Q115" i="17"/>
  <c r="T114" i="17"/>
  <c r="Q114" i="17"/>
  <c r="T112" i="17"/>
  <c r="T110" i="17"/>
  <c r="T109" i="17"/>
  <c r="T108" i="17"/>
  <c r="T107" i="17"/>
  <c r="T106" i="17"/>
  <c r="T105" i="17"/>
  <c r="T104" i="17"/>
  <c r="Q103" i="17"/>
  <c r="Q102" i="17"/>
  <c r="Q101" i="17"/>
  <c r="Q100" i="17"/>
  <c r="Q99" i="17"/>
  <c r="Q98" i="17"/>
  <c r="Q97" i="17"/>
  <c r="Q96" i="17"/>
  <c r="Q95" i="17"/>
  <c r="Q94" i="17"/>
  <c r="Q93" i="17"/>
  <c r="Q92" i="17"/>
  <c r="Q91" i="17"/>
  <c r="Q90" i="17"/>
  <c r="Q89" i="17"/>
  <c r="Q88" i="17"/>
  <c r="Q87" i="17"/>
  <c r="Q86" i="17"/>
  <c r="Q85" i="17"/>
  <c r="T83" i="17"/>
  <c r="Q83" i="17"/>
  <c r="T82" i="17"/>
  <c r="Q82" i="17"/>
  <c r="Q81" i="17"/>
  <c r="T80" i="17"/>
  <c r="Q80" i="17"/>
  <c r="Q79" i="17"/>
  <c r="T78" i="17"/>
  <c r="Q78" i="17"/>
  <c r="Q77" i="17"/>
  <c r="T76" i="17"/>
  <c r="Q76" i="17"/>
  <c r="Q75" i="17"/>
  <c r="T74" i="17"/>
  <c r="Q74" i="17"/>
  <c r="Q73" i="17"/>
  <c r="T72" i="17"/>
  <c r="Q72" i="17"/>
  <c r="Q71" i="17"/>
  <c r="T70" i="17"/>
  <c r="Q70" i="17"/>
  <c r="Q69" i="17"/>
  <c r="T68" i="17"/>
  <c r="Q68" i="17"/>
  <c r="Q67" i="17"/>
  <c r="T66" i="17"/>
  <c r="Q66" i="17"/>
  <c r="Q65" i="17"/>
  <c r="T64" i="17"/>
  <c r="Q64" i="17"/>
  <c r="T63" i="17"/>
  <c r="Q63" i="17"/>
  <c r="Q62" i="17"/>
  <c r="T61" i="17"/>
  <c r="Q61" i="17"/>
  <c r="Q60" i="17"/>
  <c r="T59" i="17"/>
  <c r="Q59" i="17"/>
  <c r="Q57" i="17"/>
  <c r="Q56" i="17"/>
  <c r="T55" i="17"/>
  <c r="Q55" i="17"/>
  <c r="Q54" i="17"/>
  <c r="T53" i="17"/>
  <c r="Q53" i="17"/>
  <c r="Q52" i="17"/>
  <c r="T51" i="17"/>
  <c r="Q51" i="17"/>
  <c r="T50" i="17"/>
  <c r="Q50" i="17"/>
  <c r="Q49" i="17"/>
  <c r="T48" i="17"/>
  <c r="Q48" i="17"/>
  <c r="Q47" i="17"/>
  <c r="T46" i="17"/>
  <c r="Q46" i="17"/>
  <c r="Q45" i="17"/>
  <c r="T44" i="17"/>
  <c r="Q44" i="17"/>
  <c r="Q43" i="17"/>
  <c r="T42" i="17"/>
  <c r="Q42" i="17"/>
  <c r="Q41" i="17"/>
  <c r="T40" i="17"/>
  <c r="Q40" i="17"/>
  <c r="Q39" i="17"/>
  <c r="T38" i="17"/>
  <c r="Q38" i="17"/>
  <c r="Q37" i="17"/>
  <c r="T36" i="17"/>
  <c r="Q36" i="17"/>
  <c r="Q35" i="17"/>
  <c r="T34" i="17"/>
  <c r="Q34" i="17"/>
  <c r="T33" i="17"/>
  <c r="Q33" i="17"/>
  <c r="T32" i="17"/>
  <c r="Q32" i="17"/>
  <c r="Q31" i="17"/>
  <c r="T30" i="17"/>
  <c r="Q30" i="17"/>
  <c r="T29" i="17"/>
  <c r="Q29" i="17"/>
  <c r="Q28" i="17"/>
  <c r="Q27" i="17"/>
  <c r="T26" i="17"/>
  <c r="Q26" i="17"/>
  <c r="Q25" i="17"/>
  <c r="T24" i="17"/>
  <c r="Q24" i="17"/>
  <c r="Q23" i="17"/>
  <c r="T22" i="17"/>
  <c r="Q22" i="17"/>
  <c r="T21" i="17"/>
  <c r="Q21" i="17"/>
  <c r="T20" i="17"/>
  <c r="Q20" i="17"/>
  <c r="T19" i="17"/>
  <c r="Q19" i="17"/>
  <c r="T18" i="17"/>
  <c r="Q18" i="17"/>
  <c r="Q17" i="17"/>
  <c r="T16" i="17"/>
  <c r="Q16" i="17"/>
  <c r="T15" i="17"/>
  <c r="Q15" i="17"/>
  <c r="T14" i="17"/>
  <c r="Q14" i="17"/>
  <c r="Q113" i="16" l="1"/>
  <c r="T113" i="16"/>
  <c r="Q114" i="16"/>
  <c r="T114" i="16"/>
  <c r="Q115" i="16"/>
  <c r="T115" i="16"/>
  <c r="Q116" i="16"/>
  <c r="Q117" i="16"/>
  <c r="T117" i="16"/>
  <c r="Q118" i="16"/>
  <c r="T118" i="16"/>
  <c r="Q119" i="16"/>
  <c r="Q120" i="16"/>
  <c r="T120" i="16"/>
  <c r="Q121" i="16"/>
  <c r="T121" i="16"/>
  <c r="Q122" i="16"/>
  <c r="T122" i="16"/>
  <c r="Q123" i="16"/>
  <c r="Q124" i="16"/>
  <c r="T124" i="16"/>
  <c r="Q125" i="16"/>
  <c r="Q126" i="16"/>
  <c r="T126" i="16"/>
  <c r="Q127" i="16"/>
  <c r="T127" i="16"/>
  <c r="Q128" i="16"/>
  <c r="Q129" i="16"/>
  <c r="T129" i="16"/>
  <c r="Q130" i="16"/>
  <c r="T130" i="16"/>
  <c r="Q131" i="16"/>
  <c r="T131" i="16"/>
  <c r="Q134" i="16"/>
  <c r="T134" i="16"/>
  <c r="T156" i="16"/>
  <c r="Q156" i="16"/>
  <c r="T155" i="16"/>
  <c r="Q155" i="16"/>
  <c r="T154" i="16"/>
  <c r="Q154" i="16"/>
  <c r="T153" i="16"/>
  <c r="Q153" i="16"/>
  <c r="T152" i="16"/>
  <c r="Q152" i="16"/>
  <c r="T151" i="16"/>
  <c r="Q151" i="16"/>
  <c r="T150" i="16"/>
  <c r="Q150" i="16"/>
  <c r="T149" i="16"/>
  <c r="Q149" i="16"/>
  <c r="T148" i="16"/>
  <c r="Q148" i="16"/>
  <c r="T147" i="16"/>
  <c r="Q147" i="16"/>
  <c r="Q146" i="16"/>
  <c r="T145" i="16"/>
  <c r="Q145" i="16"/>
  <c r="T144" i="16"/>
  <c r="Q144" i="16"/>
  <c r="Q143" i="16"/>
  <c r="Q142" i="16"/>
  <c r="T141" i="16"/>
  <c r="Q141" i="16"/>
  <c r="T140" i="16"/>
  <c r="Q140" i="16"/>
  <c r="T139" i="16"/>
  <c r="Q139" i="16"/>
  <c r="T138" i="16"/>
  <c r="Q138" i="16"/>
  <c r="T137" i="16"/>
  <c r="Q137" i="16"/>
  <c r="Q136" i="16"/>
  <c r="T135" i="16"/>
  <c r="Q135" i="16"/>
  <c r="T111" i="16"/>
  <c r="Q111" i="16"/>
  <c r="Q110" i="16"/>
  <c r="T109" i="16"/>
  <c r="Q109" i="16"/>
  <c r="T108" i="16"/>
  <c r="Q108" i="16"/>
  <c r="T107" i="16"/>
  <c r="Q107" i="16"/>
  <c r="T106" i="16"/>
  <c r="Q106" i="16"/>
  <c r="T105" i="16"/>
  <c r="Q105" i="16"/>
  <c r="T104" i="16"/>
  <c r="Q104" i="16"/>
  <c r="T103" i="16"/>
  <c r="Q103" i="16"/>
  <c r="Q102" i="16"/>
  <c r="Q101" i="16"/>
  <c r="Q100" i="16"/>
  <c r="Q99" i="16"/>
  <c r="Q98" i="16"/>
  <c r="Q97" i="16"/>
  <c r="Q96" i="16"/>
  <c r="Q95" i="16"/>
  <c r="Q94" i="16"/>
  <c r="Q93" i="16"/>
  <c r="Q92" i="16"/>
  <c r="Q91" i="16"/>
  <c r="Q90" i="16"/>
  <c r="Q89" i="16"/>
  <c r="Q88" i="16"/>
  <c r="Q87" i="16"/>
  <c r="Q86" i="16"/>
  <c r="Q85" i="16"/>
  <c r="Q84" i="16"/>
  <c r="T82" i="16"/>
  <c r="Q82" i="16"/>
  <c r="T81" i="16"/>
  <c r="Q81" i="16"/>
  <c r="T80" i="16"/>
  <c r="Q80" i="16"/>
  <c r="T79" i="16"/>
  <c r="Q79" i="16"/>
  <c r="T78" i="16"/>
  <c r="Q78" i="16"/>
  <c r="T77" i="16"/>
  <c r="Q77" i="16"/>
  <c r="T76" i="16"/>
  <c r="Q76" i="16"/>
  <c r="T75" i="16"/>
  <c r="Q75" i="16"/>
  <c r="T74" i="16"/>
  <c r="Q74" i="16"/>
  <c r="T73" i="16"/>
  <c r="Q73" i="16"/>
  <c r="T72" i="16"/>
  <c r="Q72" i="16"/>
  <c r="T71" i="16"/>
  <c r="Q71" i="16"/>
  <c r="T70" i="16"/>
  <c r="Q70" i="16"/>
  <c r="T69" i="16"/>
  <c r="Q69" i="16"/>
  <c r="T68" i="16"/>
  <c r="Q68" i="16"/>
  <c r="T67" i="16"/>
  <c r="Q67" i="16"/>
  <c r="T66" i="16"/>
  <c r="Q66" i="16"/>
  <c r="T65" i="16"/>
  <c r="Q65" i="16"/>
  <c r="T64" i="16"/>
  <c r="Q64" i="16"/>
  <c r="T63" i="16"/>
  <c r="Q63" i="16"/>
  <c r="T62" i="16"/>
  <c r="Q62" i="16"/>
  <c r="T61" i="16"/>
  <c r="Q61" i="16"/>
  <c r="T60" i="16"/>
  <c r="Q60" i="16"/>
  <c r="T59" i="16"/>
  <c r="Q59" i="16"/>
  <c r="T58" i="16"/>
  <c r="Q58" i="16"/>
  <c r="Q57" i="16"/>
  <c r="Q56" i="16"/>
  <c r="Q55" i="16"/>
  <c r="T54" i="16"/>
  <c r="Q54" i="16"/>
  <c r="T53" i="16"/>
  <c r="Q53" i="16"/>
  <c r="T52" i="16"/>
  <c r="Q52" i="16"/>
  <c r="T51" i="16"/>
  <c r="Q51" i="16"/>
  <c r="T50" i="16"/>
  <c r="Q50" i="16"/>
  <c r="T49" i="16"/>
  <c r="Q49" i="16"/>
  <c r="Q48" i="16"/>
  <c r="T47" i="16"/>
  <c r="Q47" i="16"/>
  <c r="T46" i="16"/>
  <c r="Q46" i="16"/>
  <c r="T45" i="16"/>
  <c r="Q45" i="16"/>
  <c r="T44" i="16"/>
  <c r="Q44" i="16"/>
  <c r="T43" i="16"/>
  <c r="Q43" i="16"/>
  <c r="T42" i="16"/>
  <c r="Q42" i="16"/>
  <c r="T41" i="16"/>
  <c r="Q41" i="16"/>
  <c r="T40" i="16"/>
  <c r="Q40" i="16"/>
  <c r="T39" i="16"/>
  <c r="Q39" i="16"/>
  <c r="T38" i="16"/>
  <c r="Q38" i="16"/>
  <c r="T37" i="16"/>
  <c r="Q37" i="16"/>
  <c r="T36" i="16"/>
  <c r="Q36" i="16"/>
  <c r="Q35" i="16"/>
  <c r="T34" i="16"/>
  <c r="Q34" i="16"/>
  <c r="T33" i="16"/>
  <c r="Q33" i="16"/>
  <c r="T32" i="16"/>
  <c r="Q32" i="16"/>
  <c r="T31" i="16"/>
  <c r="Q31" i="16"/>
  <c r="T30" i="16"/>
  <c r="Q30" i="16"/>
  <c r="T29" i="16"/>
  <c r="Q29" i="16"/>
  <c r="T28" i="16"/>
  <c r="Q28" i="16"/>
  <c r="T27" i="16"/>
  <c r="Q27" i="16"/>
  <c r="T26" i="16"/>
  <c r="Q26" i="16"/>
  <c r="T25" i="16"/>
  <c r="Q25" i="16"/>
  <c r="T24" i="16"/>
  <c r="Q24" i="16"/>
  <c r="T23" i="16"/>
  <c r="Q23" i="16"/>
  <c r="T22" i="16"/>
  <c r="Q22" i="16"/>
  <c r="T21" i="16"/>
  <c r="Q21" i="16"/>
  <c r="T20" i="16"/>
  <c r="Q20" i="16"/>
  <c r="T19" i="16"/>
  <c r="Q19" i="16"/>
  <c r="T18" i="16"/>
  <c r="Q18" i="16"/>
  <c r="T17" i="16"/>
  <c r="Q17" i="16"/>
  <c r="T16" i="16"/>
  <c r="Q16" i="16"/>
  <c r="T15" i="16"/>
  <c r="Q15" i="16"/>
  <c r="T14" i="16"/>
  <c r="Q14" i="16"/>
  <c r="T111" i="15" l="1"/>
  <c r="Q111" i="15"/>
  <c r="Q110" i="15"/>
  <c r="T109" i="15"/>
  <c r="Q109" i="15"/>
  <c r="T108" i="15"/>
  <c r="Q108" i="15"/>
  <c r="T107" i="15"/>
  <c r="Q107" i="15"/>
  <c r="T106" i="15"/>
  <c r="Q106" i="15"/>
  <c r="T105" i="15"/>
  <c r="Q105" i="15"/>
  <c r="T104" i="15"/>
  <c r="Q104" i="15"/>
  <c r="T103" i="15"/>
  <c r="Q103" i="15"/>
  <c r="Q102" i="15"/>
  <c r="Q101" i="15"/>
  <c r="Q100" i="15"/>
  <c r="Q99" i="15"/>
  <c r="Q98" i="15"/>
  <c r="Q97" i="15"/>
  <c r="Q96" i="15"/>
  <c r="Q95" i="15"/>
  <c r="Q94" i="15"/>
  <c r="Q93" i="15"/>
  <c r="Q92" i="15"/>
  <c r="Q91" i="15"/>
  <c r="Q90" i="15"/>
  <c r="Q89" i="15"/>
  <c r="Q88" i="15"/>
  <c r="Q87" i="15"/>
  <c r="Q86" i="15"/>
  <c r="Q85" i="15"/>
  <c r="Q84" i="15"/>
  <c r="T82" i="15"/>
  <c r="Q82" i="15"/>
  <c r="T81" i="15"/>
  <c r="Q81" i="15"/>
  <c r="T80" i="15"/>
  <c r="Q80" i="15"/>
  <c r="T79" i="15"/>
  <c r="Q79" i="15"/>
  <c r="T78" i="15"/>
  <c r="Q78" i="15"/>
  <c r="T77" i="15"/>
  <c r="Q77" i="15"/>
  <c r="T76" i="15"/>
  <c r="Q76" i="15"/>
  <c r="T75" i="15"/>
  <c r="Q75" i="15"/>
  <c r="T74" i="15"/>
  <c r="Q74" i="15"/>
  <c r="T73" i="15"/>
  <c r="Q73" i="15"/>
  <c r="T72" i="15"/>
  <c r="Q72" i="15"/>
  <c r="T71" i="15"/>
  <c r="Q71" i="15"/>
  <c r="T70" i="15"/>
  <c r="Q70" i="15"/>
  <c r="T69" i="15"/>
  <c r="Q69" i="15"/>
  <c r="T68" i="15"/>
  <c r="Q68" i="15"/>
  <c r="T67" i="15"/>
  <c r="Q67" i="15"/>
  <c r="T66" i="15"/>
  <c r="Q66" i="15"/>
  <c r="T65" i="15"/>
  <c r="Q65" i="15"/>
  <c r="T64" i="15"/>
  <c r="Q64" i="15"/>
  <c r="T63" i="15"/>
  <c r="Q63" i="15"/>
  <c r="T62" i="15"/>
  <c r="Q62" i="15"/>
  <c r="T61" i="15"/>
  <c r="Q61" i="15"/>
  <c r="T60" i="15"/>
  <c r="Q60" i="15"/>
  <c r="T59" i="15"/>
  <c r="Q59" i="15"/>
  <c r="T58" i="15"/>
  <c r="Q58" i="15"/>
  <c r="Q57" i="15"/>
  <c r="Q56" i="15"/>
  <c r="Q55" i="15"/>
  <c r="T54" i="15"/>
  <c r="Q54" i="15"/>
  <c r="T53" i="15"/>
  <c r="Q53" i="15"/>
  <c r="T52" i="15"/>
  <c r="Q52" i="15"/>
  <c r="T51" i="15"/>
  <c r="Q51" i="15"/>
  <c r="T50" i="15"/>
  <c r="Q50" i="15"/>
  <c r="T49" i="15"/>
  <c r="Q49" i="15"/>
  <c r="Q48" i="15"/>
  <c r="T47" i="15"/>
  <c r="Q47" i="15"/>
  <c r="T46" i="15"/>
  <c r="Q46" i="15"/>
  <c r="T45" i="15"/>
  <c r="Q45" i="15"/>
  <c r="T44" i="15"/>
  <c r="Q44" i="15"/>
  <c r="T43" i="15"/>
  <c r="Q43" i="15"/>
  <c r="T42" i="15"/>
  <c r="Q42" i="15"/>
  <c r="T41" i="15"/>
  <c r="Q41" i="15"/>
  <c r="T40" i="15"/>
  <c r="Q40" i="15"/>
  <c r="T39" i="15"/>
  <c r="Q39" i="15"/>
  <c r="T38" i="15"/>
  <c r="Q38" i="15"/>
  <c r="T37" i="15"/>
  <c r="Q37" i="15"/>
  <c r="T36" i="15"/>
  <c r="Q36" i="15"/>
  <c r="Q35" i="15"/>
  <c r="T34" i="15"/>
  <c r="Q34" i="15"/>
  <c r="T33" i="15"/>
  <c r="Q33" i="15"/>
  <c r="T32" i="15"/>
  <c r="Q32" i="15"/>
  <c r="T31" i="15"/>
  <c r="Q31" i="15"/>
  <c r="T30" i="15"/>
  <c r="Q30" i="15"/>
  <c r="T29" i="15"/>
  <c r="Q29" i="15"/>
  <c r="T28" i="15"/>
  <c r="Q28" i="15"/>
  <c r="T27" i="15"/>
  <c r="Q27" i="15"/>
  <c r="T26" i="15"/>
  <c r="Q26" i="15"/>
  <c r="T25" i="15"/>
  <c r="Q25" i="15"/>
  <c r="T24" i="15"/>
  <c r="Q24" i="15"/>
  <c r="T23" i="15"/>
  <c r="Q23" i="15"/>
  <c r="T22" i="15"/>
  <c r="Q22" i="15"/>
  <c r="T21" i="15"/>
  <c r="Q21" i="15"/>
  <c r="T20" i="15"/>
  <c r="Q20" i="15"/>
  <c r="T19" i="15"/>
  <c r="Q19" i="15"/>
  <c r="T18" i="15"/>
  <c r="Q18" i="15"/>
  <c r="T17" i="15"/>
  <c r="Q17" i="15"/>
  <c r="T16" i="15"/>
  <c r="Q16" i="15"/>
  <c r="T15" i="15"/>
  <c r="Q15" i="15"/>
  <c r="T14" i="15"/>
  <c r="Q14" i="15"/>
  <c r="T82" i="14" l="1"/>
  <c r="Q82" i="14"/>
  <c r="T81" i="14"/>
  <c r="Q81" i="14"/>
  <c r="T80" i="14"/>
  <c r="Q80" i="14"/>
  <c r="T79" i="14"/>
  <c r="Q79" i="14"/>
  <c r="T78" i="14"/>
  <c r="Q78" i="14"/>
  <c r="T77" i="14"/>
  <c r="Q77" i="14"/>
  <c r="T76" i="14"/>
  <c r="Q76" i="14"/>
  <c r="T75" i="14"/>
  <c r="Q75" i="14"/>
  <c r="T74" i="14"/>
  <c r="Q74" i="14"/>
  <c r="T73" i="14"/>
  <c r="Q73" i="14"/>
  <c r="T72" i="14"/>
  <c r="Q72" i="14"/>
  <c r="T71" i="14"/>
  <c r="Q71" i="14"/>
  <c r="T70" i="14"/>
  <c r="Q70" i="14"/>
  <c r="T69" i="14"/>
  <c r="Q69" i="14"/>
  <c r="T68" i="14"/>
  <c r="Q68" i="14"/>
  <c r="T67" i="14"/>
  <c r="Q67" i="14"/>
  <c r="T66" i="14"/>
  <c r="Q66" i="14"/>
  <c r="T65" i="14"/>
  <c r="Q65" i="14"/>
  <c r="T64" i="14"/>
  <c r="Q64" i="14"/>
  <c r="T63" i="14"/>
  <c r="Q63" i="14"/>
  <c r="T62" i="14"/>
  <c r="Q62" i="14"/>
  <c r="T61" i="14"/>
  <c r="Q61" i="14"/>
  <c r="T60" i="14"/>
  <c r="Q60" i="14"/>
  <c r="T59" i="14"/>
  <c r="Q59" i="14"/>
  <c r="T58" i="14"/>
  <c r="Q58" i="14"/>
  <c r="Q57" i="14"/>
  <c r="Q56" i="14"/>
  <c r="Q55" i="14"/>
  <c r="T54" i="14"/>
  <c r="Q54" i="14"/>
  <c r="T53" i="14"/>
  <c r="Q53" i="14"/>
  <c r="T52" i="14"/>
  <c r="Q52" i="14"/>
  <c r="T51" i="14"/>
  <c r="Q51" i="14"/>
  <c r="T50" i="14"/>
  <c r="Q50" i="14"/>
  <c r="T49" i="14"/>
  <c r="Q49" i="14"/>
  <c r="Q48" i="14"/>
  <c r="T47" i="14"/>
  <c r="Q47" i="14"/>
  <c r="T46" i="14"/>
  <c r="Q46" i="14"/>
  <c r="T45" i="14"/>
  <c r="Q45" i="14"/>
  <c r="T44" i="14"/>
  <c r="Q44" i="14"/>
  <c r="T43" i="14"/>
  <c r="Q43" i="14"/>
  <c r="T42" i="14"/>
  <c r="Q42" i="14"/>
  <c r="T41" i="14"/>
  <c r="Q41" i="14"/>
  <c r="T40" i="14"/>
  <c r="Q40" i="14"/>
  <c r="T39" i="14"/>
  <c r="Q39" i="14"/>
  <c r="T38" i="14"/>
  <c r="Q38" i="14"/>
  <c r="T37" i="14"/>
  <c r="Q37" i="14"/>
  <c r="T36" i="14"/>
  <c r="Q36" i="14"/>
  <c r="Q35" i="14"/>
  <c r="T34" i="14"/>
  <c r="Q34" i="14"/>
  <c r="T33" i="14"/>
  <c r="Q33" i="14"/>
  <c r="T32" i="14"/>
  <c r="Q32" i="14"/>
  <c r="T31" i="14"/>
  <c r="Q31" i="14"/>
  <c r="T30" i="14"/>
  <c r="Q30" i="14"/>
  <c r="T29" i="14"/>
  <c r="Q29" i="14"/>
  <c r="T28" i="14"/>
  <c r="Q28" i="14"/>
  <c r="T27" i="14"/>
  <c r="Q27" i="14"/>
  <c r="T26" i="14"/>
  <c r="Q26" i="14"/>
  <c r="T25" i="14"/>
  <c r="Q25" i="14"/>
  <c r="T24" i="14"/>
  <c r="Q24" i="14"/>
  <c r="T23" i="14"/>
  <c r="Q23" i="14"/>
  <c r="T22" i="14"/>
  <c r="Q22" i="14"/>
  <c r="T21" i="14"/>
  <c r="Q21" i="14"/>
  <c r="T20" i="14"/>
  <c r="Q20" i="14"/>
  <c r="T19" i="14"/>
  <c r="Q19" i="14"/>
  <c r="T18" i="14"/>
  <c r="Q18" i="14"/>
  <c r="T17" i="14"/>
  <c r="Q17" i="14"/>
  <c r="T16" i="14"/>
  <c r="Q16" i="14"/>
  <c r="T15" i="14"/>
  <c r="Q15" i="14"/>
  <c r="T14" i="14"/>
  <c r="Q14" i="14"/>
</calcChain>
</file>

<file path=xl/sharedStrings.xml><?xml version="1.0" encoding="utf-8"?>
<sst xmlns="http://schemas.openxmlformats.org/spreadsheetml/2006/main" count="8231" uniqueCount="874">
  <si>
    <t>AYUNTAMIENTO DE ZAPOTLANEJO</t>
  </si>
  <si>
    <t>DEPENDENCIA MUNICIPAL:</t>
  </si>
  <si>
    <t>GESTION INTEGRAL DE LA CIUDAD</t>
  </si>
  <si>
    <t>CONSEC</t>
  </si>
  <si>
    <t>FECHA</t>
  </si>
  <si>
    <t>ORIGEN DEL RECURSO</t>
  </si>
  <si>
    <t>NO.</t>
  </si>
  <si>
    <t>CUENTA</t>
  </si>
  <si>
    <t>TIPO DE OBRA Y BENEFICIARIOS</t>
  </si>
  <si>
    <t>NOMBRE DEL EJECUTOR DE LA OBRA</t>
  </si>
  <si>
    <t>NOMBRE DEL SUPERVISOR DE LA OBRA</t>
  </si>
  <si>
    <t>LOCALIZACIÓN</t>
  </si>
  <si>
    <t>RECURSO</t>
  </si>
  <si>
    <t>LOCALIDAD</t>
  </si>
  <si>
    <t>NÚMERO DE BENEFICIARIOS</t>
  </si>
  <si>
    <t>TIPO DE BENEFICIARIOS</t>
  </si>
  <si>
    <t>MONTO INICIAL DE INVERSIÓN</t>
  </si>
  <si>
    <t>F INICIO</t>
  </si>
  <si>
    <t>F. TERM</t>
  </si>
  <si>
    <t>COSTO POR UNIDAD</t>
  </si>
  <si>
    <t>UNIDAD</t>
  </si>
  <si>
    <t>MEDIDA</t>
  </si>
  <si>
    <t>AVANCE</t>
  </si>
  <si>
    <t>GEOREFERENCIACION X</t>
  </si>
  <si>
    <t>GEOREFERENCIACION Y</t>
  </si>
  <si>
    <t>%</t>
  </si>
  <si>
    <t xml:space="preserve"> MONTO FINAL</t>
  </si>
  <si>
    <t>ENE</t>
  </si>
  <si>
    <t>REC. PROP.</t>
  </si>
  <si>
    <t>H. AYUNTAMIENTO DE ZAPOTLANEJO JALISCO</t>
  </si>
  <si>
    <t>EL SAUCILLO</t>
  </si>
  <si>
    <t>HOMBRES,MUJERES Y NIÑOS</t>
  </si>
  <si>
    <t>PZA</t>
  </si>
  <si>
    <t>CAB. MPAL.</t>
  </si>
  <si>
    <t>M2</t>
  </si>
  <si>
    <t>LA LAJA</t>
  </si>
  <si>
    <t>ING. NOE ISAAC DIAZ BARBA</t>
  </si>
  <si>
    <t>MATATLAN</t>
  </si>
  <si>
    <t>EL SALITRILLO</t>
  </si>
  <si>
    <t>M</t>
  </si>
  <si>
    <t>REC. PROPIOS</t>
  </si>
  <si>
    <t>SANTA FE</t>
  </si>
  <si>
    <t xml:space="preserve">INGENIERIA Y CONSTRUCCIONES NAVHER S.A DE C.V. </t>
  </si>
  <si>
    <t>ING. LUBIA GABRIELA SEGURA GONZALEZ</t>
  </si>
  <si>
    <t xml:space="preserve">URBANIZACIONES ZAPOTLANEJO,S.A. DE C.V. </t>
  </si>
  <si>
    <t>ING. ADAN RUIZ LOPEZ</t>
  </si>
  <si>
    <t>Y-2284565.37</t>
  </si>
  <si>
    <t>REC.PROPIOS</t>
  </si>
  <si>
    <t>ING. ISMAEL URENDA GALVAN</t>
  </si>
  <si>
    <t>FIMS</t>
  </si>
  <si>
    <t>SAN JOSE DE LAS FLORES</t>
  </si>
  <si>
    <t>COMKRETE, S.A. DE C.V.</t>
  </si>
  <si>
    <t>ISIDRO SAUL JASSO BRIONES</t>
  </si>
  <si>
    <t xml:space="preserve">GRUPO CONSTRUCTOR TELV S.A. DE C.V. </t>
  </si>
  <si>
    <t>PZAS</t>
  </si>
  <si>
    <t>ARQ. OSCAR SINOHE AMAYA GALVAN</t>
  </si>
  <si>
    <t>SAUCILLO</t>
  </si>
  <si>
    <t>X-689254.07</t>
  </si>
  <si>
    <t>Y-2289261.40</t>
  </si>
  <si>
    <t>REC. SADER</t>
  </si>
  <si>
    <t>X-701833.48</t>
  </si>
  <si>
    <t>Y-2281877.43</t>
  </si>
  <si>
    <t>12352612904010104011001</t>
  </si>
  <si>
    <t>1001</t>
  </si>
  <si>
    <t>Rem Amp Cruz Roja Deleg Zapo, 2da Eta Mano de Obra</t>
  </si>
  <si>
    <t>12352612904010104011002</t>
  </si>
  <si>
    <t>1002</t>
  </si>
  <si>
    <t>Adec y Cambio Porton Ing Esc Prim Josefa Ortiz (LL</t>
  </si>
  <si>
    <t>X-695526.57</t>
  </si>
  <si>
    <t>Y-2276514.41</t>
  </si>
  <si>
    <t>12354614204010104011003</t>
  </si>
  <si>
    <t>1003</t>
  </si>
  <si>
    <t>Const Emp Trad C. Copal y Tepame en el Ocote</t>
  </si>
  <si>
    <t>X-701824.82</t>
  </si>
  <si>
    <t>Y-2279933.49</t>
  </si>
  <si>
    <t>Tepame en el Ocote</t>
  </si>
  <si>
    <t>X-701870.38</t>
  </si>
  <si>
    <t>Y-2279958.82</t>
  </si>
  <si>
    <t>12354614204010104011004</t>
  </si>
  <si>
    <t>1004</t>
  </si>
  <si>
    <t>Emp Ahog Conc Trad Ing Carr Cmno Rojo (Matatlan)</t>
  </si>
  <si>
    <t>X-690921.94</t>
  </si>
  <si>
    <t>Y-2288957.08</t>
  </si>
  <si>
    <t>12352612904010104011005</t>
  </si>
  <si>
    <t>1005</t>
  </si>
  <si>
    <t>Const Plaza Recrea Junto a Templo La Yerbabuena(SF</t>
  </si>
  <si>
    <t>X-698391.12</t>
  </si>
  <si>
    <t>Y-2272037.02</t>
  </si>
  <si>
    <t>12354614204010104011006</t>
  </si>
  <si>
    <t>1006</t>
  </si>
  <si>
    <t>Const Emp Trad C. Prol Francisco I. Madero(SF)</t>
  </si>
  <si>
    <t>X-699818.45</t>
  </si>
  <si>
    <t>Y-2270370.53</t>
  </si>
  <si>
    <t>12354614304010104011007</t>
  </si>
  <si>
    <t>1007</t>
  </si>
  <si>
    <t>Sum Inst Lamp Solares Camellon Lat Ing Sur Zapotla</t>
  </si>
  <si>
    <t>X-702869.37</t>
  </si>
  <si>
    <t>Y-2281701.99</t>
  </si>
  <si>
    <t>12354614204010104011008</t>
  </si>
  <si>
    <t>1008</t>
  </si>
  <si>
    <t>Pavimentacion Conc Hdco y  Banq C. Octavio Paz</t>
  </si>
  <si>
    <t>CONSTRUCTORA TELV S.A DE C.V.</t>
  </si>
  <si>
    <t>X-702278.95</t>
  </si>
  <si>
    <t>Y-2281725.93</t>
  </si>
  <si>
    <t>Banq</t>
  </si>
  <si>
    <t>12354614204010104011009</t>
  </si>
  <si>
    <t>1009</t>
  </si>
  <si>
    <t>Pav Conc Hdco Banq C. Jose Vasconcelos</t>
  </si>
  <si>
    <t>X-702287.24</t>
  </si>
  <si>
    <t>Y-2281779.18</t>
  </si>
  <si>
    <t xml:space="preserve">Banq </t>
  </si>
  <si>
    <t>12354614204010104011010</t>
  </si>
  <si>
    <t>1010</t>
  </si>
  <si>
    <t>Emp Ahog Conc Banq y Dren Lat Carr Tepa</t>
  </si>
  <si>
    <t>X-702933.21</t>
  </si>
  <si>
    <t>Y- 2282006.92</t>
  </si>
  <si>
    <t xml:space="preserve"> Banq</t>
  </si>
  <si>
    <t>Dren</t>
  </si>
  <si>
    <t>12354614204010104011011</t>
  </si>
  <si>
    <t>1011</t>
  </si>
  <si>
    <t>Const Emp Trad Prol Camino al Durazno</t>
  </si>
  <si>
    <t>X-708192.88</t>
  </si>
  <si>
    <t>Y-2277643.61</t>
  </si>
  <si>
    <t>12354614204010104011012</t>
  </si>
  <si>
    <t>1012</t>
  </si>
  <si>
    <t>Const Pav Conc Hdco y Banq C. Iturbide (LL</t>
  </si>
  <si>
    <t>X-695518.87</t>
  </si>
  <si>
    <t>Y-2276666.66</t>
  </si>
  <si>
    <t>12355615104010104011013</t>
  </si>
  <si>
    <t>1013</t>
  </si>
  <si>
    <t>Const Puente Vehicular Col El Saltito Arrollo(SF</t>
  </si>
  <si>
    <t>X-699961.56</t>
  </si>
  <si>
    <t>Y-2270393.70</t>
  </si>
  <si>
    <t>12354614204010104011014</t>
  </si>
  <si>
    <t>1014</t>
  </si>
  <si>
    <t>Cons Emp Ahog Conc C. Prol Fco I. Madero</t>
  </si>
  <si>
    <t>X-699859.97</t>
  </si>
  <si>
    <t>Y-2270455.36</t>
  </si>
  <si>
    <t>12354614204010104011015</t>
  </si>
  <si>
    <t>1015</t>
  </si>
  <si>
    <t>Cons Pav Conc hdco y Banq C. Juarez (SJF</t>
  </si>
  <si>
    <t>ARQ. OECAR SINOHE AMAYA GALVAN</t>
  </si>
  <si>
    <t>X- 711785.97</t>
  </si>
  <si>
    <t>Y-2284453.09</t>
  </si>
  <si>
    <t>12354614204010104011016</t>
  </si>
  <si>
    <t>1016</t>
  </si>
  <si>
    <t>Emp Trad C. Lateral nte, Carr lado Oeste Tmplo PV</t>
  </si>
  <si>
    <t>X-710052.58</t>
  </si>
  <si>
    <t>Y-2279927.50</t>
  </si>
  <si>
    <t>12354614204010104011017</t>
  </si>
  <si>
    <t>1017</t>
  </si>
  <si>
    <t>Pav Conc Hdco Banq C. Niños Heroes (Matatlan)</t>
  </si>
  <si>
    <t>X-692765.59</t>
  </si>
  <si>
    <t>Y-2291255.91</t>
  </si>
  <si>
    <t>12354614204010104011018</t>
  </si>
  <si>
    <t>1018</t>
  </si>
  <si>
    <t>Conc Pav Conc Hdco Banq C. Ignacio Allende (SJF)</t>
  </si>
  <si>
    <t>X-711997.39</t>
  </si>
  <si>
    <t>Y-22804469.24</t>
  </si>
  <si>
    <t>12354614204010104011019</t>
  </si>
  <si>
    <t>1019</t>
  </si>
  <si>
    <t>Pav Conc Hdco y Banq C. Gpe Garcia (Matatlan)</t>
  </si>
  <si>
    <t>X-692699.62</t>
  </si>
  <si>
    <t>Y-2291305.73</t>
  </si>
  <si>
    <t xml:space="preserve"> Banq </t>
  </si>
  <si>
    <t>12354614204010104011020</t>
  </si>
  <si>
    <t>1020</t>
  </si>
  <si>
    <t>Pavimento Concreto Hdco y Banq C. Alcalde</t>
  </si>
  <si>
    <t>X-701945.85</t>
  </si>
  <si>
    <t>12354614204010104011021</t>
  </si>
  <si>
    <t>1021</t>
  </si>
  <si>
    <t>Emp Trad C. Prol 5 de Mayo y Prol del Jardin d Niñ</t>
  </si>
  <si>
    <t>X-709968.44</t>
  </si>
  <si>
    <t>Y-2279392.82</t>
  </si>
  <si>
    <t>Prol del Jardin d Niñ</t>
  </si>
  <si>
    <t>12354614204010104011022</t>
  </si>
  <si>
    <t>1022</t>
  </si>
  <si>
    <t>Pav Conc Hdco Banq C. Fco Martin del Campo</t>
  </si>
  <si>
    <t>X-701047.62</t>
  </si>
  <si>
    <t>Y-2283008.22</t>
  </si>
  <si>
    <t>12354614204010104011023</t>
  </si>
  <si>
    <t>1023</t>
  </si>
  <si>
    <t>Const Domos Patios Civicos 3 Escuelas</t>
  </si>
  <si>
    <t>GUBE TRANSFORMACIONES METALICAS S. DE R.L. DE C.V.</t>
  </si>
  <si>
    <t>X-702935.38</t>
  </si>
  <si>
    <t>Y-2282000.57</t>
  </si>
  <si>
    <t>12354614204010104011024</t>
  </si>
  <si>
    <t>1024</t>
  </si>
  <si>
    <t>Pavimento Concreto Hdco Banq C. Juarez (SF)</t>
  </si>
  <si>
    <t>X-699813.51</t>
  </si>
  <si>
    <t>Y-2270898.10</t>
  </si>
  <si>
    <t>12354614204010104011025</t>
  </si>
  <si>
    <t>1025</t>
  </si>
  <si>
    <t>Pav Conc Hdco Banq C. Francisco I. Madero (SF)</t>
  </si>
  <si>
    <t>X-699907.39</t>
  </si>
  <si>
    <t>Y-2270977.34</t>
  </si>
  <si>
    <t>12354614204010104011026</t>
  </si>
  <si>
    <t>1026</t>
  </si>
  <si>
    <t>Const Emp Trad C. Hacienda Escondida</t>
  </si>
  <si>
    <t>X-696402.79</t>
  </si>
  <si>
    <t>Y-2276564.53</t>
  </si>
  <si>
    <t>HACIENDA LA SAUCEDA</t>
  </si>
  <si>
    <t>HACEINDA CUHILLAS</t>
  </si>
  <si>
    <t>HACIENDA LAS FUENTES</t>
  </si>
  <si>
    <t>12354614205012104011201</t>
  </si>
  <si>
    <t>Const Dren y Agua Potable C. Octavio Paz</t>
  </si>
  <si>
    <t>Agua Potable</t>
  </si>
  <si>
    <t>Const Dren y Agua Potable C. Jose Vasconcelos</t>
  </si>
  <si>
    <t xml:space="preserve"> Agua Potable</t>
  </si>
  <si>
    <t>12354614205012104011203</t>
  </si>
  <si>
    <t>Const Red Drenaje C. Subida, Prol Fco I. Madero(SF</t>
  </si>
  <si>
    <t>X-699819.30</t>
  </si>
  <si>
    <t>12354614205012104011204</t>
  </si>
  <si>
    <t>Const Red Dren Agua Potable C. Iturbide (LL</t>
  </si>
  <si>
    <t>12354614205012104011205</t>
  </si>
  <si>
    <t>Const Red Dren Agua Potable C. Juarez</t>
  </si>
  <si>
    <t>X-711785.97</t>
  </si>
  <si>
    <t xml:space="preserve"> Agua Potable </t>
  </si>
  <si>
    <t>12354614205012104011206</t>
  </si>
  <si>
    <t>Const Red Dren Agua Pot C. J.Isabel Flores(Mttlan)</t>
  </si>
  <si>
    <t>Agua Pot</t>
  </si>
  <si>
    <t>12354614205012104011207</t>
  </si>
  <si>
    <t>Const Red Dren Agua Potable C. Ignacio Allende</t>
  </si>
  <si>
    <t>Y-2284469.24</t>
  </si>
  <si>
    <t>12354614205012104011208</t>
  </si>
  <si>
    <t>Const Red Dren Agua Pot C. Guadalupe Garcia(Mtttla</t>
  </si>
  <si>
    <t xml:space="preserve"> Agua Pot </t>
  </si>
  <si>
    <t>12354614205012104011209</t>
  </si>
  <si>
    <t>Const Red Dren Agua Potable C. Alcalde</t>
  </si>
  <si>
    <t>X-701945.86</t>
  </si>
  <si>
    <t>Y-2281713.07</t>
  </si>
  <si>
    <t>12354614205012104011210</t>
  </si>
  <si>
    <t>Const Red Dren Ag potable C. Fco Martin del Campo</t>
  </si>
  <si>
    <t xml:space="preserve"> Ag potabl</t>
  </si>
  <si>
    <t>12354614205012104011211</t>
  </si>
  <si>
    <t>Construccion Red Drenaje C. Juarez (SF)</t>
  </si>
  <si>
    <t>12354614205012104011212</t>
  </si>
  <si>
    <t>Const Red Dren  Ag Pot C. Francisco I. Madero (SF</t>
  </si>
  <si>
    <t xml:space="preserve">Ag Pot </t>
  </si>
  <si>
    <t>12352612906028304011601</t>
  </si>
  <si>
    <t>1601</t>
  </si>
  <si>
    <t>Const Esc Nac De Lecheria Sustentab 2da Etap(Mttla</t>
  </si>
  <si>
    <t>12352612906028304011602</t>
  </si>
  <si>
    <t>1602</t>
  </si>
  <si>
    <t>Const Estruc Metal y Herreria Esc Nac Lecheria Sus</t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</si>
  <si>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ENERO 2021</t>
    </r>
  </si>
  <si>
    <t>MES DE ENERO 2021</t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</si>
  <si>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FEBRERO 2021</t>
    </r>
  </si>
  <si>
    <t>FEB</t>
  </si>
  <si>
    <t>1235-6142-40101-0401-1027</t>
  </si>
  <si>
    <t>1027</t>
  </si>
  <si>
    <t>AGUA BLANCA</t>
  </si>
  <si>
    <t>X-701060.58</t>
  </si>
  <si>
    <t>Y-2279068.31</t>
  </si>
  <si>
    <t>CALLE GUERRERO</t>
  </si>
  <si>
    <t>CALLE SAN LUIS POTOSI</t>
  </si>
  <si>
    <t>CALLE MEXICO</t>
  </si>
  <si>
    <t>1235-6142-40101-0401-1028</t>
  </si>
  <si>
    <t>1028</t>
  </si>
  <si>
    <t>REHABILITACION FACHADA CASA DAÑADA POR OBRA DE PAVIMENTO EN CALLES 16 DE SEPTIEMBRE EN LA PURISIMA</t>
  </si>
  <si>
    <t>PURISIMA</t>
  </si>
  <si>
    <t>X-705057.43</t>
  </si>
  <si>
    <t>Y-2290470.58</t>
  </si>
  <si>
    <t>1235-6142-40101-0401-1029</t>
  </si>
  <si>
    <t>1029</t>
  </si>
  <si>
    <t>CUCHILLAS</t>
  </si>
  <si>
    <t>X-702190.49</t>
  </si>
  <si>
    <t>Y-2273608.93</t>
  </si>
  <si>
    <t xml:space="preserve">LA LOMA, LA MEZQUITERA, </t>
  </si>
  <si>
    <t>LA MEZQUITERA</t>
  </si>
  <si>
    <t>X-696272.24</t>
  </si>
  <si>
    <t>Y-22756523.21</t>
  </si>
  <si>
    <t>EL TLACUACHE LA MORA</t>
  </si>
  <si>
    <t>LA MORA</t>
  </si>
  <si>
    <t>X-699234.27</t>
  </si>
  <si>
    <t>Y-2273691.49</t>
  </si>
  <si>
    <t>MATATLAN LOS PLATOS</t>
  </si>
  <si>
    <t>LOS PLATOS</t>
  </si>
  <si>
    <t>X-694520.91</t>
  </si>
  <si>
    <t>Y-2290491.05</t>
  </si>
  <si>
    <t>CAMINO COLIMILLA</t>
  </si>
  <si>
    <t>COLIMILLA</t>
  </si>
  <si>
    <t>X-690325.75</t>
  </si>
  <si>
    <t>Y-2289412.69</t>
  </si>
  <si>
    <t>TEPAME CAÑADA SILVESTRE</t>
  </si>
  <si>
    <t>EL TEPAME</t>
  </si>
  <si>
    <t>X-701197.26</t>
  </si>
  <si>
    <t>Y-2291344.30</t>
  </si>
  <si>
    <t>TEPAME SEÑORITAS</t>
  </si>
  <si>
    <t>SEÑORITAS</t>
  </si>
  <si>
    <t>X-695942.97</t>
  </si>
  <si>
    <t>Y-2294579.98</t>
  </si>
  <si>
    <t>1235-6129-40101-0401-1030</t>
  </si>
  <si>
    <t>1030</t>
  </si>
  <si>
    <t xml:space="preserve">CONSTRUCCION PLAZA RECREATIVO EN TERRENO JUNTO A CARRETERA C.F.E. EN LA MEZQUITERA </t>
  </si>
  <si>
    <t>X-696053.12</t>
  </si>
  <si>
    <t>Y-2274855.54</t>
  </si>
  <si>
    <t>1235-6142-40101-0401-1031</t>
  </si>
  <si>
    <t>1031</t>
  </si>
  <si>
    <t>AMPLIACION RED DE DRENAJE EN PROLONGACION CALLE INDUSTRIA AL OESTE DE CALLE IGNACION RAMIREZ, EN JARDINES DEL PARAISO.</t>
  </si>
  <si>
    <t>CAB. MPAL</t>
  </si>
  <si>
    <t>X-702373.94</t>
  </si>
  <si>
    <t>Y-2281376.16</t>
  </si>
  <si>
    <t>1235-6142-40101-0401-1032</t>
  </si>
  <si>
    <t>1032</t>
  </si>
  <si>
    <t>X-692645.46</t>
  </si>
  <si>
    <t>Y-2291240.58</t>
  </si>
  <si>
    <t>BANQUETA</t>
  </si>
  <si>
    <t>1235-6142-40101-0401-1033</t>
  </si>
  <si>
    <t>1033</t>
  </si>
  <si>
    <t>CONTRATO</t>
  </si>
  <si>
    <t>X-695310.16</t>
  </si>
  <si>
    <t>Y-2276556.15</t>
  </si>
  <si>
    <t>1235-6142-40101-0401-1034</t>
  </si>
  <si>
    <t>1034</t>
  </si>
  <si>
    <t xml:space="preserve"> PAVIMENTO CONCRETO HIDRAULICO CALLE PATRIA, ENTRE JUAREZ Y C. ALLENDE (ENTRE TEMPLO Y LA PAZA)</t>
  </si>
  <si>
    <t>X-695645.4</t>
  </si>
  <si>
    <t>Y-2276719.24</t>
  </si>
  <si>
    <t>CONSTRUCCION DE EMPEDRADO TRADICIONAL EN CALLE CAMPECHE, C. GUERRERO, C. SAN LUIS POTOSI Y C. MEXICO EN COL. AGUA BLANCA</t>
  </si>
  <si>
    <t>REHABILITACION EMPEDRADOS CAMINOS VARIOS CUCHILLAS , LA PAZ, LA LOMA, LA MEZQUITERA, CAMINO A COLIMILLA, TEPAME SEÑORITAS MATATLAN, TEPAME A LA CAÑADA, LA MORA EL TLACUACHE Y MATATLAN LOS PLATOS.</t>
  </si>
  <si>
    <t>CONSTRUCCION DE PAVIMENTO CONCRETO HIDRAULICO Y BANQUETAS FELIPE ANGELES DE C. GUADALUPE GARCIA A C. UNIVERSIDAD DE GUADALAJARA</t>
  </si>
  <si>
    <t>CONSTRUCCION  PAVIMENTO DE CONCRETO HIDRAULICO Y BANQUETAS EN CALLE PRIV. OLIMPICA ENTRE OLIMPICA Y CERRADA.</t>
  </si>
  <si>
    <t>1236-6229-50121-0401-1213</t>
  </si>
  <si>
    <t>CONSTRUCCION AULAS EN CENTRO DE ASISTENCIA SOCIAL Y DESARROLLO INFANTIL SEGUNDA ETAPA LA CEJA</t>
  </si>
  <si>
    <t>LA CEJA</t>
  </si>
  <si>
    <t>X-700655.32</t>
  </si>
  <si>
    <t>Y-2281754.39</t>
  </si>
  <si>
    <t>1235-6131-50121-0401-1214</t>
  </si>
  <si>
    <t xml:space="preserve">PROGRAMA DE MEJORA ELECTRICA  COMUNIDADES VARIAS (REUBICACION DE POSTES CRUCE DE CALLE RIO DE JANEIROY CALLE RIO USUMACINTA). COL. SAGRADO CORAZON </t>
  </si>
  <si>
    <t>SAGRADO CORAZON</t>
  </si>
  <si>
    <t>X-700659.83</t>
  </si>
  <si>
    <t>Y-2281524.16</t>
  </si>
  <si>
    <t>1235-6131-50121-0401-1215</t>
  </si>
  <si>
    <t>PROGRAMA DE MEJORA ELECTRICA  COMUNIDADES VARIAS AMPLIACION RED ELECTRICA C. PUERTO ROSARITO # 103 ENTRE CALLE PUERTO ACAPULCO Y PUERTO MANZANILLO). COL. LA CRUZ</t>
  </si>
  <si>
    <t>COL. LA CRUZ</t>
  </si>
  <si>
    <t>X-700615.17</t>
  </si>
  <si>
    <t>Y-2279324.62</t>
  </si>
  <si>
    <t>1235-6131-50121-0401-1216</t>
  </si>
  <si>
    <t xml:space="preserve">PROGRAMA DE MEJORA ELECTRICA  COMUNIDADES VARIAS AMPLIACION RED ELECTRICA INGRESO CAMINO A LA YERBABUENA  </t>
  </si>
  <si>
    <t>LA YERBABUENA</t>
  </si>
  <si>
    <t>X-698881.90</t>
  </si>
  <si>
    <t>Y-222272275.46</t>
  </si>
  <si>
    <t>1235-6131-50121-0401-1217</t>
  </si>
  <si>
    <t xml:space="preserve">PROGRAMA DE MEJORA ELECTRICA COMUNIDADES VARIAS  (CALLE PUENTE DE CALDERON  ENTRE LA LAJA Y LA LOMA) </t>
  </si>
  <si>
    <t>LA LOMA</t>
  </si>
  <si>
    <t>X-696214.45</t>
  </si>
  <si>
    <t>Y-2276605.12</t>
  </si>
  <si>
    <t>1235-6131-50121-0401-1218</t>
  </si>
  <si>
    <t>PROGRAMA DE MEJORA ELECTRICA COMUNIDADES VARIAS  (RANCHO ENTRE EL SALITRILLO Y EL TLACUACHE POR PUENTE NUEVO AL TLACUACHE  LA MEZQUITERA</t>
  </si>
  <si>
    <t>X-697370.07</t>
  </si>
  <si>
    <t>Y-2275080.49</t>
  </si>
  <si>
    <t>1235-6142-50121-0401-1219</t>
  </si>
  <si>
    <r>
      <t>CONSTRUCCION</t>
    </r>
    <r>
      <rPr>
        <b/>
        <sz val="9"/>
        <rFont val="Arial"/>
        <family val="2"/>
      </rPr>
      <t xml:space="preserve"> RED DE DRENAJE </t>
    </r>
    <r>
      <rPr>
        <sz val="9"/>
        <rFont val="Arial"/>
        <family val="2"/>
      </rPr>
      <t xml:space="preserve"> Y RED DE AGUA POTABLE CALLE PRIVADA OLIMPICA ENTRE OLIMPICA Y CERRADA</t>
    </r>
  </si>
  <si>
    <t xml:space="preserve"> RED DE AGUA POTABLE</t>
  </si>
  <si>
    <t>1235-6131-50121-0401-1220</t>
  </si>
  <si>
    <t>PROGRAMA DE MEJORA ELECTRICA COMUNIDADES VARIAS                                    ( AMPLIACION ELECTRICA PRIV. AGUSTIN YAÑEZ, DE AGUSTIN YAÑEZ A CERRADA)</t>
  </si>
  <si>
    <t>X-695665.68</t>
  </si>
  <si>
    <t>Y-2276433.50</t>
  </si>
  <si>
    <t>MES DE FEBRERO 2021</t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</si>
  <si>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MARZO 2021</t>
    </r>
  </si>
  <si>
    <t>MES DE MARZO 2021</t>
  </si>
  <si>
    <t>MAR</t>
  </si>
  <si>
    <t>1235-6142-40101-0401-1035</t>
  </si>
  <si>
    <t>1035</t>
  </si>
  <si>
    <t>EMPEDRADO TRADICIONALEN CAMINO LA HACIENDA CALLE LINDA VISTA  PUEBLO VIEJO</t>
  </si>
  <si>
    <t>X-709916.02</t>
  </si>
  <si>
    <t>Y-2280361.77</t>
  </si>
  <si>
    <t>1235-6142-40101-0401-1036</t>
  </si>
  <si>
    <t>1036</t>
  </si>
  <si>
    <t>CONSTRUCCION 1RA. ETAPA CASA ABUELITOS DE MATATLAN</t>
  </si>
  <si>
    <t>X-692992.95</t>
  </si>
  <si>
    <t>Y-2291440.72</t>
  </si>
  <si>
    <t>1235-6142-40101-0401-1037</t>
  </si>
  <si>
    <t>1037</t>
  </si>
  <si>
    <t>CONSTRUCCION DE EMPEDRADO AHOGADO EN CONCRETO Y EMPEDRADO TRADICIONAL CAMINO LA CEJA DE COLIMILLA</t>
  </si>
  <si>
    <t>X-688511.87</t>
  </si>
  <si>
    <t>Y-2288845.24</t>
  </si>
  <si>
    <t xml:space="preserve"> EMPEDRADO TRADICIONAL</t>
  </si>
  <si>
    <t>1235-6151-40101-0401-1038</t>
  </si>
  <si>
    <t>1038</t>
  </si>
  <si>
    <t>CONSTRUCCION DE PUENTE  VEHICULAR CON CUATRO TUBOS DE CONCRETO DE 1.50 CON 6.00M ANCHO AGUA CALIENTE</t>
  </si>
  <si>
    <t>X-704984.48</t>
  </si>
  <si>
    <t>Y-2281094.28</t>
  </si>
  <si>
    <t>1235-6142-40101-0401-1039</t>
  </si>
  <si>
    <t>1039</t>
  </si>
  <si>
    <t>CONSTRUCCION DE BANQUETA CALLE HACIENDA ESCONDIDA Y CALLE HACIENDA LA SAUCEDA EN LA LOMA</t>
  </si>
  <si>
    <t>CALLE HACIENDA LA SAUCEDA</t>
  </si>
  <si>
    <t>1235-6156-40101-0401-1040</t>
  </si>
  <si>
    <t>1040</t>
  </si>
  <si>
    <t>ALAMBRADO CAMINO AL RASTRO MUNICIPAL 300M (4 HILOS)</t>
  </si>
  <si>
    <t>X-698758.02</t>
  </si>
  <si>
    <t>Y-2282227.65</t>
  </si>
  <si>
    <t>1235-6129-40101-0401-1041</t>
  </si>
  <si>
    <t>1041</t>
  </si>
  <si>
    <t>SUMINISTRO DE MATERIALPARA LA INSTALACION ELECTRICA EN  ESCUELA NACIONAL DEM LECHERIA EN NOXTLA-MATATLAN</t>
  </si>
  <si>
    <t>1235-6142-40101-0401-1042</t>
  </si>
  <si>
    <t>1042</t>
  </si>
  <si>
    <t>CONSTR. PAV. EMPEDRADO AHOGADO Y BANQUETA CALLE PROL. GUTY CARDENAS DE C. SAN JOSE DEL RIO A CERRADA.- - SANTA CECILIA</t>
  </si>
  <si>
    <t>X-702490.01</t>
  </si>
  <si>
    <t>Y-2282193.97</t>
  </si>
  <si>
    <t xml:space="preserve">BANQUETA </t>
  </si>
  <si>
    <t>1235-6142-40101-0401-1043</t>
  </si>
  <si>
    <t>1043</t>
  </si>
  <si>
    <t>CONSTRUCCION DE BANQUETA , MACHUELO Y EMPEDRADO ZAMPEADO APROCHE ENTRE PAVIMENTO Y BANQUETA INGRESO A CORRALILLOS LADO NORTE DE CARRETERA (CORRALILLOS SAN ROMAN )</t>
  </si>
  <si>
    <t>SANTA  FE</t>
  </si>
  <si>
    <t>X-705401.33</t>
  </si>
  <si>
    <t>Y-2272152.88</t>
  </si>
  <si>
    <t xml:space="preserve"> EMPEDRADO ZAMPEADO </t>
  </si>
  <si>
    <t>1235-6142-40101-0401-1044</t>
  </si>
  <si>
    <t>1044</t>
  </si>
  <si>
    <t>CONSTRUCCION EMPEDRADO EN CONCRETO ESTACIONAMIENTO PLAZA DE CORRALILLOS DE SAN ROMAN</t>
  </si>
  <si>
    <t>X-705678.41</t>
  </si>
  <si>
    <t>Y-2272232.69</t>
  </si>
  <si>
    <t>1235-6142-40101-0401-1045</t>
  </si>
  <si>
    <t>1045</t>
  </si>
  <si>
    <t>CONSTRUCCION PAV. EMPEDRADO AHOGADO EN CALLE SAN ISIDRO Y PRIVADA LOS PINOS - PBLOS. DE LA BARRANCA</t>
  </si>
  <si>
    <t xml:space="preserve">    X-694138.64    X-694318.84</t>
  </si>
  <si>
    <t xml:space="preserve">     Y-2277130.91      Y-2277090.14</t>
  </si>
  <si>
    <t>CALLE PRIVADA LOS PINOS</t>
  </si>
  <si>
    <t>1235-6142-40101-0401-1046</t>
  </si>
  <si>
    <t>1046</t>
  </si>
  <si>
    <t>CONSTRUCCION DE BANQUETA CALLE HACIENDA CUCHILLAS Y CALLE HACIENDA LAS FUENTES EN LA LOMA</t>
  </si>
  <si>
    <t>X-696392.91</t>
  </si>
  <si>
    <t>Y-2276527.00</t>
  </si>
  <si>
    <t>1235-6142-40101-0401-1047</t>
  </si>
  <si>
    <t>1047</t>
  </si>
  <si>
    <t>CONSTRUCCION EMPEDRADO TRADICIONAL CALLE CANTERA AZUL ENTRE C. CANTERA PIÑON Y CERRADA LA CEJA</t>
  </si>
  <si>
    <t>X-700516.43</t>
  </si>
  <si>
    <t>Y-2282658.15</t>
  </si>
  <si>
    <t>1235-6142-40101-0401-1048</t>
  </si>
  <si>
    <t>1048</t>
  </si>
  <si>
    <t>CONSTRUCCION BANQUETAS CALLES VARIAS EN MATATLAN (HIDALGO)</t>
  </si>
  <si>
    <t>X-692871.42</t>
  </si>
  <si>
    <t>Y-2291242.20</t>
  </si>
  <si>
    <t>GREGORIO JIMENEZ</t>
  </si>
  <si>
    <t>CORREGIDORA</t>
  </si>
  <si>
    <t>1235-6142-40101-0401-1049</t>
  </si>
  <si>
    <t>1049</t>
  </si>
  <si>
    <t xml:space="preserve">CONSTRUCCION EMPEDRADO TRADICIONAL CALLES COLONIA EL SALTITO CAMPO NUEVO </t>
  </si>
  <si>
    <t>X-700016.51</t>
  </si>
  <si>
    <t>Y-2270310.36</t>
  </si>
  <si>
    <t>MARZO</t>
  </si>
  <si>
    <t>1235-6142-50121-0401-1221</t>
  </si>
  <si>
    <t>RED DE DRENAJE Y AGUA POTABLE CALLE FELIPE ANGELES DE C. GUADALUPE GARCIA A C. UNIVERSIDAD DE GUADALAJARA</t>
  </si>
  <si>
    <t xml:space="preserve"> AGUA POTABLE</t>
  </si>
  <si>
    <t>1235-6131-50121-0401-1222</t>
  </si>
  <si>
    <t>PROGRAMA DE MEJORA ELECTRICA COMUNIDADES VARIAS (AMPLIACION RED ELECTRICA EN TINAJEROS)</t>
  </si>
  <si>
    <t>X-699280.51</t>
  </si>
  <si>
    <t>Y-2287696.23</t>
  </si>
  <si>
    <t>1235-6142-50121-0401-1223</t>
  </si>
  <si>
    <t>CONSTRUCCIION RED DE DRENAJE Y DESCARGAS DEL MAESTRANSO A LA PLANTA DE TRATAMIENTO</t>
  </si>
  <si>
    <t>X-694234.01</t>
  </si>
  <si>
    <t>Y-2278259.91</t>
  </si>
  <si>
    <t>1235-6142-50121-0401-1224</t>
  </si>
  <si>
    <t>CONSTRUCCIION RED DE DRENAJE Y DESCARGAS DOMICILIARIAS COLONIA GRANJAS PROVIDENCIA</t>
  </si>
  <si>
    <t>X-697202.26</t>
  </si>
  <si>
    <t>Y-2277547.88</t>
  </si>
  <si>
    <t>1235-6131-50121-0401-1225</t>
  </si>
  <si>
    <t>PROGRAMA DE MEJORA ELECTRICA COMUNIDADES VARIAS (KM 3 CARRETERA A SANTA FE) LA MEZQUITERA</t>
  </si>
  <si>
    <t>X-695823.70</t>
  </si>
  <si>
    <t>Y-225390.98</t>
  </si>
  <si>
    <t>1235-6142-50121-0401-1226</t>
  </si>
  <si>
    <t>CONSTRUCCION PAVIMENTO ADOQUIN, RED DE DRENAJE, A.POTABLE Y DESCARGAS DOMICILIARIAS CALLE PRIV. INDEPENDENCIA DE AV. DE LOS MAESTROS A C. INDEPENDENCIA</t>
  </si>
  <si>
    <t>X-695537.78</t>
  </si>
  <si>
    <t>Y-2276468.88</t>
  </si>
  <si>
    <t>RED DE DRENAJE</t>
  </si>
  <si>
    <t xml:space="preserve"> A.POTABLE </t>
  </si>
  <si>
    <t>1235-6131-50121-0401-1227</t>
  </si>
  <si>
    <t>PROGRAMA DE MEJORA ELECTRICA COMUNIDADES VARIAS PROL. GALEANA CALLE SUBIDA) SANTA FE</t>
  </si>
  <si>
    <t>FRANCISCO JAVIER VERA CHAVEZ</t>
  </si>
  <si>
    <t>X-699725.03</t>
  </si>
  <si>
    <t>Y-2270400.46</t>
  </si>
  <si>
    <t>1235-6142-50121-0401-1228</t>
  </si>
  <si>
    <t>LINEA DE CONDUCCION Y EQUIPAMIENTO POZO EL BAJIO - TINAJEROS</t>
  </si>
  <si>
    <t>X-700752.75</t>
  </si>
  <si>
    <t>Y-2284737.51</t>
  </si>
  <si>
    <t>EQUIPAMIENTO</t>
  </si>
  <si>
    <t>1235-6142-50121-0401-1229</t>
  </si>
  <si>
    <t>CONSTRUCCION DEPOSITO AGUA POTABLE POZO EL BAJIO - TINAJEROS</t>
  </si>
  <si>
    <t>X-701131.33</t>
  </si>
  <si>
    <t>Y-2285758.59</t>
  </si>
  <si>
    <t>1235-6142-50121-0401-1230</t>
  </si>
  <si>
    <t>TREN DE DESCARGA Y LINEA DE IMPULSIÓN (POZO LAS LIEBRES)</t>
  </si>
  <si>
    <t>X-694211.717</t>
  </si>
  <si>
    <t>Y-2286623.28</t>
  </si>
  <si>
    <t>1235-6142-50121-0401-1231</t>
  </si>
  <si>
    <t>REHABILITACIÓN POZO AGUA POTABLE ROSALIO BARAJAS EN LA LAJA</t>
  </si>
  <si>
    <t>X-695694.21</t>
  </si>
  <si>
    <t>Y-2275737.96</t>
  </si>
  <si>
    <t>1235-6142-50121-0401-1232</t>
  </si>
  <si>
    <t>CONSTRUCCION RED DE DRENAJE CALLE FARY PEDRO DE SEGOVIA COL. SAN MIGUELITO</t>
  </si>
  <si>
    <t>X-699682.96</t>
  </si>
  <si>
    <t>Y-2283152.30</t>
  </si>
  <si>
    <t>1235-6142-50121-0401-1233</t>
  </si>
  <si>
    <t>CONSTRUCCION COLECTOR AGUAS NEGRAS DE 12" DE CALLE IGNACION ALLENDE COSTADO OESTE DEL ARROYO</t>
  </si>
  <si>
    <t>X-712114.70</t>
  </si>
  <si>
    <t>Y-2284541</t>
  </si>
  <si>
    <t>1235-6142-50121-0401-1234</t>
  </si>
  <si>
    <t>CONSTRUCCION RED DE DRENAJE Y AGUA POTABLE CALLE PROL. GUTY CARDENAs DE C. SAN JOSE DEL RIO A CERRADA</t>
  </si>
  <si>
    <t>AGUA POTABLE</t>
  </si>
  <si>
    <t>1235-6142-50121-0401-1235</t>
  </si>
  <si>
    <t xml:space="preserve">REHABILITACION DE COLECTOR AGUAS NEGRAS PUENTE SAN MARTIN </t>
  </si>
  <si>
    <t>X-701775.53</t>
  </si>
  <si>
    <t>Y-2282213.71</t>
  </si>
  <si>
    <t>1235-6142-50121-0401-1236</t>
  </si>
  <si>
    <t>EQUIPAMIENTO Y ELECTRIFICACION DE POZO AGUA POTABLE LA LENTEJA</t>
  </si>
  <si>
    <t>X-692497.22</t>
  </si>
  <si>
    <t>Y-2284826.42</t>
  </si>
  <si>
    <t>1235-6142-50121-0401-1237</t>
  </si>
  <si>
    <t>LINEA DE IMPULSION AGUA POTABLE  DE POZO LA LENTEJA A DEPOSITO</t>
  </si>
  <si>
    <t>X-692587.81</t>
  </si>
  <si>
    <t>Y-2284870.23</t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</si>
  <si>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ABRIL 2021</t>
    </r>
  </si>
  <si>
    <t>1235-6129-40101-0401-1001</t>
  </si>
  <si>
    <t xml:space="preserve">REMODELACION Y AMPLIACION CRUZ ROJA DELEGACION SEGUNDA ETAPA </t>
  </si>
  <si>
    <t>1235-6129-40101-0401-1002</t>
  </si>
  <si>
    <t xml:space="preserve">ADECUACION Y CAMBIO DE PORTON EN INGRESO A ESCUELA PRIMARIA JOSEFA ORTIZ DE DOMINGUEZ 14DPR11660 POR CALLE AV. DE LOS MAESTROS </t>
  </si>
  <si>
    <t>1235-6142-40101-0401-1003</t>
  </si>
  <si>
    <t>CONSTRUCCION EMPEDRADO TRADICIONAL CALLE COPAL Y TEPAME EN EL OCOTE</t>
  </si>
  <si>
    <t>TEPAME EN EL OCOTE</t>
  </si>
  <si>
    <t>1235-6142-40101-0401-1004</t>
  </si>
  <si>
    <t>EMPEDRADO AHOGADO EN CONCRETO Y  TRADICIONAL INGRESO CARRETERAS AL CAMINO ROJO EL AGUACATE</t>
  </si>
  <si>
    <t>1235-6129-40101-0401-1005</t>
  </si>
  <si>
    <t>CONSTRUCCION PLAZA RECREATIVA JUNTO AL TEMPLO LA YERBABUENA</t>
  </si>
  <si>
    <t>1235-6142-40101-0401-1006</t>
  </si>
  <si>
    <t>CONSTRUCCION EMPEDRADO TRADICIONAL CALLE PROLONGACION FRANCISCO I. MADERO CALLE SUBIDA</t>
  </si>
  <si>
    <t>1235-6143-40101-0401-1007</t>
  </si>
  <si>
    <t>SUMINISTRO E INSTALACION DE LAMPARAS SOLARES CAMELLON LATERALES INGRESO SUR EN ZAPOTLANEJO</t>
  </si>
  <si>
    <t>1235-6142-40101-0401-1008</t>
  </si>
  <si>
    <t>PAVIMENTO CONCRETO HIDRAULICO Y BANQUETA CALLE OCTAVIO PAZ DE CALLE TORRES BODET A CALLE OLIMPICA</t>
  </si>
  <si>
    <t>1235-6142-40101-0401-1009</t>
  </si>
  <si>
    <t>PAVIMENTO CONCRETO HIDRAULICO Y BANQUETA CALLE JOSE VASCONCELO DE CALLE TORRES BODET A CALLE OLIMPICA</t>
  </si>
  <si>
    <t>1235-6142-40101-0401-1010</t>
  </si>
  <si>
    <t>EMPEDRADO AHOGADO EN CONCRETO , BANQUETA Y DRENAJE EN LATERAL CARRETERA A TEPA ENTRE CALLE LORENZO BARCELATA Y CALLE JOSE ALFREDO JIMENEZ COL. SAN JUAN</t>
  </si>
  <si>
    <t xml:space="preserve"> DRENAJE</t>
  </si>
  <si>
    <t>1235-6142-40101-0401-1011</t>
  </si>
  <si>
    <t>CONSTRUCCIONES EMPEDRADO TRADICIONAL PROLONGACION CAMINO EL DURAZNO</t>
  </si>
  <si>
    <t>1235-6142-40101-0401-1012</t>
  </si>
  <si>
    <t>CONSTRUCCION PAVIMENTO CONCRETO HIDRAULICO Y BANQUETA CALLE ITURBIDE ENTRE CALLE JUAREZ Y LOPEZ COTILLA</t>
  </si>
  <si>
    <t>1235-6151-40101-0401-1013</t>
  </si>
  <si>
    <t>CONSTRUCCION PUENTE VEHICULAR COLONIA EL SALTITO ARROLLO SANTA FE</t>
  </si>
  <si>
    <t>1235-6142-40101-0401-1014</t>
  </si>
  <si>
    <t>CONSTRUCCCION EMPEDRADO AHOGADO EN CONCRETO C. PROLO. FCO. I. MADERO  CALLE SUBIDA EN SANTA FE</t>
  </si>
  <si>
    <t>1235-6142-40101-0401-1015</t>
  </si>
  <si>
    <t>CONSTRUCCCION PAVIMENTO CONCRETO HIDRAULICO Y BANQUETA CALLE JUAREZ DE CALLE HIDALGO A CALLE RAMON RAMOS</t>
  </si>
  <si>
    <t xml:space="preserve"> BANQUETA </t>
  </si>
  <si>
    <t>1235-6142-40101-0401-1016</t>
  </si>
  <si>
    <t>EMPEDRADO TRADICIONAL CALLE LATERAL NORTE DE CARRETERA LADO OESTE DEL TEMPLO DE PUEBLO VIEJO $289,225.00</t>
  </si>
  <si>
    <t xml:space="preserve"> FRENTE ESCUELA PRIMARIA PUEBLO VIEJO</t>
  </si>
  <si>
    <t>X-710358.62</t>
  </si>
  <si>
    <t>Y-2279787.49</t>
  </si>
  <si>
    <t>PAVIMENTO CONCRETO HIDRAULICO Y BANQUETA CALLE JOSE ISABEL FLORES DEL TEMPLO A CALLE GUADALUPE GARCIA EN MATATLAN.</t>
  </si>
  <si>
    <t>1235-6142-40101-0401-1018</t>
  </si>
  <si>
    <t>PAVIMENTO CONCRETO HIDRAULICO Y BANQUETA CALLE  IGNACIO ALLENDE DE CALLE HIDALGO A LA PRESA</t>
  </si>
  <si>
    <t>SJF</t>
  </si>
  <si>
    <t xml:space="preserve"> BANQUETA</t>
  </si>
  <si>
    <t>1235-6142-40101-0401-1019</t>
  </si>
  <si>
    <t xml:space="preserve">PAVIMENTO CONCRETO HIDRAULICO Y BANQUETA CALLE GUADALUPE GARCIA DE CALLE NIÑOS HEROES A CALLE FELIPE ANGELES </t>
  </si>
  <si>
    <t>1235-6142-40101-0401-1020</t>
  </si>
  <si>
    <t>PAVIMENTO CONCRETO HIDRAULICO Y BANQUETA CALLE ALCALDE DE XICOTENCATL A CALLE MORELOS Y PRIVADA</t>
  </si>
  <si>
    <t>1235-6142-40101-0401-1021</t>
  </si>
  <si>
    <t>EMPEDRADO TRADICIONAL CALLE PROLONGACION 5 DE MAYO Y PROLONGACION CALLE DEL J. DE NIÑOS  PUEBLO VIEJO</t>
  </si>
  <si>
    <t>ING. ISAMEL URENDA GALVAN</t>
  </si>
  <si>
    <t xml:space="preserve">PROLONGACION CALLE DEL J. DE NIÑOS </t>
  </si>
  <si>
    <t>1235-6142-40101-0401-1022</t>
  </si>
  <si>
    <t>PAVIMENTO CONCRETO HIDRAULICO Y BANQUETA CALLE FRANCISCO MARTIN DEL CAMPO DE C. CAMINO REAL AL BAJIO A C. AMADO AGUIRRE COL. CONSTITUCION</t>
  </si>
  <si>
    <t>1235-6142-40101-0401-1023</t>
  </si>
  <si>
    <t>CONSTRUCCION DE DOMOS PATIOS CIVICOS 3 ESCUELAS</t>
  </si>
  <si>
    <t>GUBE TRANSFORMACIONES METALICAS S. DE R.L. DE C.V</t>
  </si>
  <si>
    <t>X-703689.79        X-718316.58               X-701194.11</t>
  </si>
  <si>
    <t>Y-2281182.82                     Y-2276324.46                       Y-2269469.57</t>
  </si>
  <si>
    <t>1235-6142-40101-0401-1024</t>
  </si>
  <si>
    <t>PAVIMENTO CONCRETO HIDRAULICO Y BANQUETA CALLE JUAREZ  DE CALLE FCO. I. MADERO A CALLE JAVIER MINA</t>
  </si>
  <si>
    <t>1235-6142-40101-0401-1025</t>
  </si>
  <si>
    <t>PAVIMENTO CONCRETO HIDRAULICO Y BANQUETA  CALLE FCO. I. MADERO DE CALLE JUAREZ A  JAVIER MINA</t>
  </si>
  <si>
    <t>1235-6142-40101-0401-1026</t>
  </si>
  <si>
    <t xml:space="preserve">CONSTRUCCION DE EMPEDRADO TRADICIONAL CALLE HACIENDA ESCONDIDA, CALLE HACIENDA LA SAUDEDA, CALLE HACIENDA CUCHILLAS U CALLE HACIENDA LAS FUENTES EN LA LOMA </t>
  </si>
  <si>
    <t>HACIENDA CUHILLAS</t>
  </si>
  <si>
    <t>1235-6142-50121-0401-1201</t>
  </si>
  <si>
    <t>CONSTRUCCION DRENAJE Y AGUA POTABLE CALLE OCTAVIO PAZ DE CALLE TORRES BODETT A CALLE OLIMPICA EN SANTA CECILIA</t>
  </si>
  <si>
    <t>1235-6142-50121-0401-1202</t>
  </si>
  <si>
    <t>CONSTRUCCION DRENAJE Y AGUA POTABLE CALLE JOSE VASCONCELO DE CALLE TORRES BODET  A CALLE OLIMPICA SANTA CECILIA</t>
  </si>
  <si>
    <t xml:space="preserve">AGUA POTABLE </t>
  </si>
  <si>
    <t>1235-6142-50121-0401-1203</t>
  </si>
  <si>
    <t>CONSTRUCCION RED DE DRENAJE CALLE SUBIDA, PROL. FCO. I. MADERO</t>
  </si>
  <si>
    <t>1235-6142-50121-0401-1204</t>
  </si>
  <si>
    <t>CONSTRUCCION RED DE DRENAJE Y AGUA POTABLE EN CALLE ITURBIDE ENTRE CALLE JUAREZ Y LOPEZ COTILLA</t>
  </si>
  <si>
    <t>N</t>
  </si>
  <si>
    <t>1235-6142-50121-0401-1205</t>
  </si>
  <si>
    <t>CONSTRUCCION RED DE DRENAJE Y AGUA POTABLE CALLE JUAREZ DE CALLE HIDALGO A CALLE RAMON RAMOS SJF</t>
  </si>
  <si>
    <t>1235-6142-50121-0401-1206</t>
  </si>
  <si>
    <t>CONSTRUCCION RED DE DRENAJE Y AGUA POTABLE EN CALLE JOSE ISABEL FLORES DEL TEMPLO A CALLE GUADALUPE GARCIA</t>
  </si>
  <si>
    <t>1235-6142-50121-0401-1207</t>
  </si>
  <si>
    <t>CONSTRUCCION RED DE DRENAJE Y AGUA POTABLE  CALLE IGNACIO ALLENDE DE CALLE HIDALGO A LA PRESA.</t>
  </si>
  <si>
    <t>1235-6142-50121-0401-1208</t>
  </si>
  <si>
    <t>CONSTRUCCION RED DE DRENAJE Y AGUA POTABLE CALLE  GUADALUPE GARCIA DE CALLE NIÑOS HEROES A CALLE FELIPE ANGELES.</t>
  </si>
  <si>
    <t>1235-6142-50121-0401-1209</t>
  </si>
  <si>
    <t>CONSTRUCCION RED DE DRENAJE Y AGUA POTABLE EN CALLE ALCALDE DE CALLE XICOTENCATL A CALLE MORELOS Y PRIVADA COL. SANTA CECILIA</t>
  </si>
  <si>
    <t>1235-6142-50121-0401-1210</t>
  </si>
  <si>
    <t>CONSTRUCCION RED DE DRENAJE Y AGUA POTABLE CALLE FRANCISCO MARTIN DEL CAMPO DE C. CAMINO REAL AL BAJIO A C. AMADO AGUIRRE COL. CONSTITUCION</t>
  </si>
  <si>
    <t>1235-6142-50121-0401-1211</t>
  </si>
  <si>
    <t>CONSTRUCCION RED DE DRENAJE CALLE JUAREZ DE CALLE FCO. I. MADERO  A CALLE JAVIER MINA</t>
  </si>
  <si>
    <t>1235-6142-50121-0401-1212</t>
  </si>
  <si>
    <t>CONSTRUCCION RED DE DRENAJE Y AGUA POTABLE EN CALLE  FCO. I. MADERO  DE CALLE JUAREZ A CALLE JAVIER MINA</t>
  </si>
  <si>
    <t xml:space="preserve"> 1235-6129-60283-0401-1601</t>
  </si>
  <si>
    <t>CONSTRUCCION ESCUELA NACIONAL DE LECHERIA SUSTENTABLE SEGUNDA ETAPA NOXTLA</t>
  </si>
  <si>
    <t>1235-6129-60283-0401-1602</t>
  </si>
  <si>
    <t>CONSTRUCCION ESTRUCTURA METALICA Y HERRERIA ESCUELA NACIONAL DE LECHERIA SUSTENTABLE</t>
  </si>
  <si>
    <t>CONSTRUCCION RED DE DRENAJE  Y RED DE AGUA POTABLE CALLE PRIVADA OLIMPICA ENTRE OLIMPICA Y CERRADA</t>
  </si>
  <si>
    <t>ABR</t>
  </si>
  <si>
    <t>1235-6142-40101-0401-1050</t>
  </si>
  <si>
    <t>1050</t>
  </si>
  <si>
    <t>CONSTRUCCION EMPEDRADO TRADICIONAL Y BANQUETA EN CALLE LA ESCONDIDA DE CARRETERA ANTIGUA A TEPATITLAN A CERRADA SALTO DE LAS PEÑAS</t>
  </si>
  <si>
    <t>X=702152.90</t>
  </si>
  <si>
    <t>Y=2283510.87</t>
  </si>
  <si>
    <t>1235-6142-40101-0401-1051</t>
  </si>
  <si>
    <t>1051</t>
  </si>
  <si>
    <t>EMPEDRADO TRADICIONAL INGRESO CALLES AL VENADO POR CARRETERA A TOTOTLAN - EL VENADO</t>
  </si>
  <si>
    <t>X-720552.78</t>
  </si>
  <si>
    <t>Y-2275612.37</t>
  </si>
  <si>
    <t>1235-6142-40101-0401-1052</t>
  </si>
  <si>
    <t>1052</t>
  </si>
  <si>
    <t>PAVIMENTO DE ADOQUIN Y BANQUETA CALLE AGUSTIN YAÑEZ DE CALLE INDEPENDENCIA A CERRADA</t>
  </si>
  <si>
    <t>NG. ADAN RUIZ LOPEZ</t>
  </si>
  <si>
    <t>X-6945656.94</t>
  </si>
  <si>
    <t>Y-2276445.09</t>
  </si>
  <si>
    <t>1235-6142-40101-0401-1053</t>
  </si>
  <si>
    <t>1053</t>
  </si>
  <si>
    <t>CONSTRUCCION DE EMPEDRADO TRADICIONAL CAMINO A LA ARENA( DE LAS LIEBRES A LA ARENA)</t>
  </si>
  <si>
    <t>LA ARENA</t>
  </si>
  <si>
    <t>X-706767.56</t>
  </si>
  <si>
    <t>Y-2286381.00</t>
  </si>
  <si>
    <t>1235-6142-40101-0401-1054</t>
  </si>
  <si>
    <t>1054</t>
  </si>
  <si>
    <t>CONSTRUCCION DE EMPEDRADO TRADICIONAL CALLE HIDALGO LA LADERA  - LA MEZQUITERA</t>
  </si>
  <si>
    <t>X-695897.03</t>
  </si>
  <si>
    <t>Y-2274481.44</t>
  </si>
  <si>
    <t>1235-6142-40101-0401-1055</t>
  </si>
  <si>
    <t>1055</t>
  </si>
  <si>
    <t>CONSTRUCCION DE EMPEDRADO CAMINO A LAS GRANJAS DE CARRETERA A LA PURISIMA A LAS GRANJAS</t>
  </si>
  <si>
    <t>LA PURISIMA</t>
  </si>
  <si>
    <t>X-705012.05</t>
  </si>
  <si>
    <t>Y-2289018.87</t>
  </si>
  <si>
    <t>1235-6142-40101-0401-1056</t>
  </si>
  <si>
    <t>1056</t>
  </si>
  <si>
    <t>CONSTRUCCION PAVIMENTO CONCRETO HIDRAULICO Y BANQUETA EN CALLE PRIVADA CANTERA GRIS EN COL. LA CEJA</t>
  </si>
  <si>
    <t>COL. LA CEJA</t>
  </si>
  <si>
    <t>X-700462.69</t>
  </si>
  <si>
    <t>Y-22782272.07</t>
  </si>
  <si>
    <t xml:space="preserve">ABRIL </t>
  </si>
  <si>
    <t>1235-6142-50121-0401-1238</t>
  </si>
  <si>
    <t>CONSTRUCCION TANQUE ELEVADO DE 70M3 Y TORRE DE 10M PARA AGUA POTABLE LA LENTEJA.</t>
  </si>
  <si>
    <t>X-692612.33</t>
  </si>
  <si>
    <t>Y-2285186.35</t>
  </si>
  <si>
    <t>1235-6142-50121-0401-1239</t>
  </si>
  <si>
    <t>SISTEMA DE AGUA POTABLE, EQUIPAMIENTO Y ELECTRIFICACION POZO EL CALABOZO</t>
  </si>
  <si>
    <t>X-705394.58</t>
  </si>
  <si>
    <t>Y-2285429.35</t>
  </si>
  <si>
    <t>1235-6142-50121-0401-1240</t>
  </si>
  <si>
    <t>SISTEMA DE AGUA POTABLE, CONSTRUCCION DE DEPOSITO DE PIEDRA DE 150M3 -EL CALABOZO</t>
  </si>
  <si>
    <t>X-705351.74</t>
  </si>
  <si>
    <t>Y-2285630.62</t>
  </si>
  <si>
    <t>1235-6142-50121-0401-1241</t>
  </si>
  <si>
    <t>SISTEMA DE AGUA POTABLE, CONSTRUCCION LINEA DE IMPULSION Y CONDUCCION EL CALABOZO</t>
  </si>
  <si>
    <t>X-705339.80</t>
  </si>
  <si>
    <t>Y-2285499.04</t>
  </si>
  <si>
    <t>1235-6142-50121-0401-1242</t>
  </si>
  <si>
    <t>CONSTRUCCION RED DE DRENAJE Y AGUA POTABLE EN CALLE AGUSTIN YAÑEZ DE CALLE INDEPENDENCIA A CERRADA</t>
  </si>
  <si>
    <t>X-695656.94</t>
  </si>
  <si>
    <t>1235-6131-50121-0401-1243</t>
  </si>
  <si>
    <t>PROGRAMA DE MEJORA ELECTRICA COMUNIDADES VARIAS (COLONIA LAS LIEBRES EM TINAJEROS CAMINO DEL ACUEDUCTO, JESUS TAMAYO) LAS LIEBRES</t>
  </si>
  <si>
    <t>X-697961.96</t>
  </si>
  <si>
    <t>Y-2287540.26</t>
  </si>
  <si>
    <t>1235-6142-50121-0401-1244</t>
  </si>
  <si>
    <t xml:space="preserve">CONSTRUCCION RED DE DRENAJE CALLE HIDALGO LA LADERA - LA MEZQUITERA </t>
  </si>
  <si>
    <t>1235-6142-50121-0401-1245</t>
  </si>
  <si>
    <t xml:space="preserve">CONSTR. RED DE DRENAJE Y A.P. CALLE PRIVADA CANTERA GRIS LA CEJA </t>
  </si>
  <si>
    <t>X-7004612.69</t>
  </si>
  <si>
    <t>Y-2282</t>
  </si>
  <si>
    <t xml:space="preserve"> A.P(AGUA POTABLE)</t>
  </si>
  <si>
    <t>1235-6142-50121-0401-1246</t>
  </si>
  <si>
    <t xml:space="preserve">CONSTR. RED DE COND. A.P. PARA COMUNIDAD DE TINAJEROS </t>
  </si>
  <si>
    <t>X-700943.62</t>
  </si>
  <si>
    <t>Y-2285680.88</t>
  </si>
  <si>
    <t>1235-6142-50121-0401-1247</t>
  </si>
  <si>
    <t xml:space="preserve">CONSTR. RED DE DRENAJE Y A.P. FCO. MEDINA ASCENCIO </t>
  </si>
  <si>
    <t>X-701467.49</t>
  </si>
  <si>
    <t>Y-2280879.88</t>
  </si>
  <si>
    <t>A.P. (AGUA POTABLE)</t>
  </si>
  <si>
    <t>1235-6142-50121-0401-1248</t>
  </si>
  <si>
    <t>CONSTRUCCION DEPOSITO DE 150M3 COL. LA VASTAGUERA</t>
  </si>
  <si>
    <t>X-698528.43</t>
  </si>
  <si>
    <t>Y-2271274.83</t>
  </si>
  <si>
    <t>1235-6142-50121-0401-1249</t>
  </si>
  <si>
    <t xml:space="preserve">CONSTRUCION LINEA DE CONDUCCION A.P. SANTA FE </t>
  </si>
  <si>
    <t>X-699633.7</t>
  </si>
  <si>
    <t>Y-2271471.73</t>
  </si>
  <si>
    <t>1235-6142-50121-0401-1250</t>
  </si>
  <si>
    <t>CONSTRUCION LINEA DE DRENAJE CALLES DEL MAESTRANZO</t>
  </si>
  <si>
    <t>X-694283.65</t>
  </si>
  <si>
    <t>Y-2277846.56</t>
  </si>
  <si>
    <t>ABRIL</t>
  </si>
  <si>
    <t>REC. FOCOCI</t>
  </si>
  <si>
    <t xml:space="preserve"> 1235-6142-60242-0401-1501</t>
  </si>
  <si>
    <t>0601</t>
  </si>
  <si>
    <t>PAVIMENTACION CON CARPETA ASFALTICA SOBRE EMPEDRADO EN CAMINO SANTA FE A LA COFRADIA, EN LA DELEGACION DE SANTA FE, MUNICIPIO DE ZAPOTLANEJO, JALISCO.</t>
  </si>
  <si>
    <t>X-700627.62</t>
  </si>
  <si>
    <t>Y-2270065.92</t>
  </si>
  <si>
    <t>1235-6142-60242-0401-1502</t>
  </si>
  <si>
    <t>PAVIMENTACION CON SELLO ASFALTICO EN CARRETERA LA JOYA DEL CAMINO A LA JOYA CHICA, EN LA DELEGACION DE ALPURISIMA, MUNICIPIO DE ZAPOTLANEJO, JALISCO.</t>
  </si>
  <si>
    <t>X-708978.65</t>
  </si>
  <si>
    <t>Y-2290209.46</t>
  </si>
  <si>
    <t>MES DE ABRIL 2021</t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</si>
  <si>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MAYO 2021</t>
    </r>
  </si>
  <si>
    <t>MES DE FEBRERO DE 2021</t>
  </si>
  <si>
    <t>MES DE MARZO DE 2021</t>
  </si>
  <si>
    <t>MES DE ABRIL DE 2021</t>
  </si>
  <si>
    <t>1501</t>
  </si>
  <si>
    <t>1502</t>
  </si>
  <si>
    <t>MES DE MAYO DE 2021</t>
  </si>
  <si>
    <t>MAY</t>
  </si>
  <si>
    <t>1235-6142-40101-0401-1057</t>
  </si>
  <si>
    <t>1057</t>
  </si>
  <si>
    <t>PAVIMENTO CONCRETO HIDRAULICO BANQUETA Y BOCAS DE TROMENTA EN CALLE FRANCISCO MEDINA ASCENCIO DE NARCISO ACEVES A TOPAR CON LIBRAMIENTO. COL. LOMAS DE HUISQUILCO</t>
  </si>
  <si>
    <t xml:space="preserve">URBANISMO, ARQUITECTURA Y NATURALEZA INTEGRADA S.A. DE C.V. </t>
  </si>
  <si>
    <t>COL. LOMAS DE HUISQUILCO</t>
  </si>
  <si>
    <t xml:space="preserve"> BOCAS DE TROMENTA</t>
  </si>
  <si>
    <t>1235-6142-40101-0401-1058</t>
  </si>
  <si>
    <t>1058</t>
  </si>
  <si>
    <t>CONSTRUCCION RED DE DRENAJE EN CALLE SAN ISIDRO Y PRIVADA LOS PINOS PUEBLOS DE LA BARRANCA</t>
  </si>
  <si>
    <t>X-694138.64</t>
  </si>
  <si>
    <t>Y-2277130.91</t>
  </si>
  <si>
    <t>PRIVADA LOS PINOS</t>
  </si>
  <si>
    <t>1235-6142-40101-0401-1059</t>
  </si>
  <si>
    <t>1059</t>
  </si>
  <si>
    <t>CONSTRUCCION  EMPEDRADO AHOGADO EN CONCRETO, BANQUETA, DRENAJE Y AGUA POTABLE EN CALLE ALVARO OBREGON DE CARRETERA A LAS ESCALERAS- LA MORA</t>
  </si>
  <si>
    <t>X-698199.23</t>
  </si>
  <si>
    <t>Y-2272523.35</t>
  </si>
  <si>
    <t>, BANQUETA,</t>
  </si>
  <si>
    <t xml:space="preserve">DRENAJE </t>
  </si>
  <si>
    <t>1235-6142-40101-0401-1060</t>
  </si>
  <si>
    <t>1060</t>
  </si>
  <si>
    <t>CONSTRUCCION DE EMPEDRADO  TRADICIONAL Y RED DE DRENAJE EN CALLE HIDALGO DE LADERA A ESC. PRIMARIA EN LA MEZQUITERA</t>
  </si>
  <si>
    <t>X-695982.51</t>
  </si>
  <si>
    <t>Y-2274669.16</t>
  </si>
  <si>
    <t xml:space="preserve"> RED DE DRENAJE </t>
  </si>
  <si>
    <t>1235-6142-40101-0401-1061</t>
  </si>
  <si>
    <t>1061</t>
  </si>
  <si>
    <t>REHABILITACION MAMPOSTEO ARROYO DE SANTA FE, COSTADO OESTE FORRAJERA SANTA FE</t>
  </si>
  <si>
    <t>X-699795.88</t>
  </si>
  <si>
    <t>Y-2271064.95</t>
  </si>
  <si>
    <t>1235-6142-40101-0401-1062</t>
  </si>
  <si>
    <t>1062</t>
  </si>
  <si>
    <t>CONSTR. PAV. DE CONCRETO HIDRAULICO, BANQUETA, RED DE DRENAJE Y RED DE AGUA POTABLE CALLE LIBERTAD ENTRE C. INDEPENDNECIA Y C. JUAN TERRIQUEZ. COL. CENTRO</t>
  </si>
  <si>
    <t>CENTRO</t>
  </si>
  <si>
    <t>X-701085.15</t>
  </si>
  <si>
    <t>Y-2281770.14</t>
  </si>
  <si>
    <t>,BANQUETA</t>
  </si>
  <si>
    <t xml:space="preserve"> RED DE DRENAJE</t>
  </si>
  <si>
    <t xml:space="preserve"> RED DE AGUA POTABLE </t>
  </si>
  <si>
    <t>1235-6129-40101-0401-1063</t>
  </si>
  <si>
    <t>1063</t>
  </si>
  <si>
    <t>CONSTRUCCION PLAZA RECREATIVA JUNTO AL TEMPLO COLIMILLA</t>
  </si>
  <si>
    <t>X-689422.57</t>
  </si>
  <si>
    <t>Y-2289570.15</t>
  </si>
  <si>
    <t>1235-6142-40101-0401-1064</t>
  </si>
  <si>
    <t>1064</t>
  </si>
  <si>
    <t>CONSTR. EMPEDRADO TRADICIONAL CALLE PALMITAS ENTRE CALLE PUERTO ACAPULCO Y CALLE PUERTO MANZANILLO COLONIA LA CRUZ</t>
  </si>
  <si>
    <t>X-700651.14</t>
  </si>
  <si>
    <t>Y-2279473.82</t>
  </si>
  <si>
    <t>1235-6142-40101-0401-1065</t>
  </si>
  <si>
    <t>1065</t>
  </si>
  <si>
    <t>CONSTR. PAV. DE CONCRETO ESTAMPADO, BANQUETA ESTAMPADA, RED DRENAJE, RED AGUA POTABLE Y PREPARACION ILUMINACION INDIO JUAN TERRIQUEZ DE CALLE HIDALGO A CALLE ABASOLO</t>
  </si>
  <si>
    <t>MANUEL DE LIRA</t>
  </si>
  <si>
    <t>X-700994.04</t>
  </si>
  <si>
    <t>Y-2281576.12</t>
  </si>
  <si>
    <t>BANQUETA ESTAMPADA,</t>
  </si>
  <si>
    <t xml:space="preserve"> RED DRENAJE</t>
  </si>
  <si>
    <t xml:space="preserve">RED AGUA POTABLE </t>
  </si>
  <si>
    <t xml:space="preserve">PREPARACION ILUMINACION INDIO </t>
  </si>
  <si>
    <t>MAYO</t>
  </si>
  <si>
    <t>1235-6142-50121-0401-1251</t>
  </si>
  <si>
    <t>LINEA DE CONDUCCION A.P. SANTA FE - LA LAJA</t>
  </si>
  <si>
    <t>1235-6142-50121-0401-1252</t>
  </si>
  <si>
    <t xml:space="preserve">CONSTR. DE TANQUE ELEVADO DE 70M3 Y TORRE DE 10M PARA AGUA POTABLE LAS LIEBRES </t>
  </si>
  <si>
    <t>LAS LIEBRES</t>
  </si>
  <si>
    <t>MATATLN</t>
  </si>
  <si>
    <t>X-696811.81</t>
  </si>
  <si>
    <t>Y-2278066.216</t>
  </si>
  <si>
    <t>1235-6131-50121-0401-1253</t>
  </si>
  <si>
    <t>PROGRAMA DE MEJORA ELECTRICA COMUNIDADES VARIAS (COLONIA LOS PLATOS - MATATLAN)</t>
  </si>
  <si>
    <t>X-697394.32</t>
  </si>
  <si>
    <t>Y-2291190.74</t>
  </si>
  <si>
    <t>1235-6131-50121-0401-1254</t>
  </si>
  <si>
    <t>PROGRAMA DE MEJORA ELECTRICA COMUNIDADES VARIAS (AMPLIACION RED ELECTRICA C. PUERTO ESCONDIDO #48 ENTRE C. PUERTO MANZANILLO Y PUERTO PEÑASCO, JOSE I. NAVARRO) COL. LA CRUZ</t>
  </si>
  <si>
    <t>CAB.MPAL.</t>
  </si>
  <si>
    <t>X-700848.16</t>
  </si>
  <si>
    <t>Y-2279751.07</t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</si>
  <si>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JUNIO 2021</t>
    </r>
  </si>
  <si>
    <t>MES DE JUNIO DE 2021</t>
  </si>
  <si>
    <t>JUNIO</t>
  </si>
  <si>
    <t>1235-6142-40101-0401-1066</t>
  </si>
  <si>
    <t>1066</t>
  </si>
  <si>
    <t>REHABILITACION DE BANQUETA Y CANAL PLUVIAL EN CALLE JUAN ALDAMA, FRENTE A TEMPLO DE LA MORA</t>
  </si>
  <si>
    <t>X-698039.42</t>
  </si>
  <si>
    <t>Y-2273858.68</t>
  </si>
  <si>
    <t>1235-6142-40101-0401-1067</t>
  </si>
  <si>
    <t>1067</t>
  </si>
  <si>
    <t>CONSTRUCCION COMPLEMENTO RED DE DRENAJE Y AGUA POTABLE EN CALLE IGNACIO ALLENDE</t>
  </si>
  <si>
    <t>X-712104.64</t>
  </si>
  <si>
    <t>Y-2284466.62</t>
  </si>
  <si>
    <t>1235-6142-40101-0401-1068</t>
  </si>
  <si>
    <t>1068</t>
  </si>
  <si>
    <t>CONSTRUCCION EMPEDRADO CALLE SANTO TORIBIO ENTRE C. SANTO TORIBIO ESTE A SANTO TORIBIO OESTE, COL. GRANJAS PROVIDENCIA</t>
  </si>
  <si>
    <t>X-697269.11</t>
  </si>
  <si>
    <t>Y-2277601.03</t>
  </si>
  <si>
    <t>1235-6142-40101-0401-1069</t>
  </si>
  <si>
    <t>1069</t>
  </si>
  <si>
    <t>LA COFRADIA</t>
  </si>
  <si>
    <t>X-700744.54</t>
  </si>
  <si>
    <t>Y-2270000.63</t>
  </si>
  <si>
    <t>1235-6142-40101-0401-1070</t>
  </si>
  <si>
    <t>1070</t>
  </si>
  <si>
    <t xml:space="preserve">REHABILITACION EMPEDRADO CALLES VARIAS COLONIA GRANJAS PROVIDENCIA </t>
  </si>
  <si>
    <t>LA PROVIDENCIA</t>
  </si>
  <si>
    <t>X-697210.68</t>
  </si>
  <si>
    <t>Y-2277551.55</t>
  </si>
  <si>
    <t>1235-6142-40101-0401-1071</t>
  </si>
  <si>
    <t>1071</t>
  </si>
  <si>
    <t>CONSTRUCCION TORRE DE 10M PARA TANQUE DE 70M3 PARA AGUA POTABLE LA LENTEJA</t>
  </si>
  <si>
    <t>LA LENTEJA</t>
  </si>
  <si>
    <t>1235-6142-40101-0401-1072</t>
  </si>
  <si>
    <t>1072</t>
  </si>
  <si>
    <t>PAVIMENTACION CON CARPETA ASFALTICA EN CALLE JUAREZ DE CAMINO SANTA FE A LA COFRADIA A CALLE FRANCISCO I. MADERO</t>
  </si>
  <si>
    <t xml:space="preserve">URBANISMO DE CALIDAD S.A. DE C.V. </t>
  </si>
  <si>
    <t>X-700078.75</t>
  </si>
  <si>
    <t>Y-2270834.59</t>
  </si>
  <si>
    <t>1235-6142-40101-0401-1073</t>
  </si>
  <si>
    <t>1073</t>
  </si>
  <si>
    <t>CONSTRUCCION DESFOGUE EN CALLE FRANCISCO MEDINA ASCENCIO, DE CALLE AURELIO ACEVES A LIBRAMIENTO</t>
  </si>
  <si>
    <t>COL. HUISQUILCO</t>
  </si>
  <si>
    <t>X-701461.72</t>
  </si>
  <si>
    <t>Y-2280953.08</t>
  </si>
  <si>
    <t>1235-6142-40101-0401-1074</t>
  </si>
  <si>
    <t>1074</t>
  </si>
  <si>
    <t>PAVIMENTACION CON SELLO ASFALTICO Y BACHEO EN INGRESO A CARRETERA LA JOYA DEL CAMINO A LA JOYA CHICA</t>
  </si>
  <si>
    <t>JOYA DEL CAMINO</t>
  </si>
  <si>
    <t>X-709144.54</t>
  </si>
  <si>
    <t>Y-2288843.02</t>
  </si>
  <si>
    <t>1235-6142-40101-0401-1075</t>
  </si>
  <si>
    <t>1075</t>
  </si>
  <si>
    <t>PERFORACION Y ADEME DE POZO PROFUNDO PARA AGUA POTABLE EN EL CANUTO</t>
  </si>
  <si>
    <t xml:space="preserve">SISTEMAS Y EQUIPAMIENTOS ALTEÑOS S.A. DE C.V. </t>
  </si>
  <si>
    <t>EL CANUTO</t>
  </si>
  <si>
    <t>X-699002.32</t>
  </si>
  <si>
    <t>Y-2269755.07</t>
  </si>
  <si>
    <t>1235-6131-40101-0401-1076</t>
  </si>
  <si>
    <t>1076</t>
  </si>
  <si>
    <t xml:space="preserve">SUMINISTRO PARA ELECTRIFICACION DE POZO Y CONECCION DE TANQUE ELEVADO AGUA POTABLE LA LENTEJA </t>
  </si>
  <si>
    <t>X-692530.05</t>
  </si>
  <si>
    <t>Y-2284996.67</t>
  </si>
  <si>
    <t>1235-6131-40101-0401-1077</t>
  </si>
  <si>
    <t>1077</t>
  </si>
  <si>
    <t>PROGRAMA DE MEJORA ELECTTRICA COMUNIDADES VARIAS (AMPLIACION RED ELECTRICA COLONIA SAN MIGUELITO)</t>
  </si>
  <si>
    <t>SAN MIGUELITO</t>
  </si>
  <si>
    <t>X-700108.68</t>
  </si>
  <si>
    <t>Y-2283133.95</t>
  </si>
  <si>
    <t>1235-6142-40101-0401-1078</t>
  </si>
  <si>
    <t>1078</t>
  </si>
  <si>
    <t>COMPLEMENTO EMPEDRADO TRADICIONAL CAMINO A LAS PUERTAS PRESA DE CALDERON</t>
  </si>
  <si>
    <t>LAS PUERTAS</t>
  </si>
  <si>
    <t>X-710681.59</t>
  </si>
  <si>
    <t>Y-2289357.40</t>
  </si>
  <si>
    <t>CONSTRUCCION DE VADO EMPEDRADO DE CONCRETO ZAMPEADO CON LAVADERO HACIA EL ARROYO Y CONSTRUCCION DE BANQUETA EN PUENTE CAMINO A LA COFRADIA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</si>
</sst>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$-80A]#,##0.00"/>
    <numFmt numFmtId="165" formatCode="dd/mm/yy;@"/>
    <numFmt numFmtId="166" formatCode="_-* #,##0.00\ &quot;Pts&quot;_-;\-* #,##0.00\ &quot;Pts&quot;_-;_-* &quot;-&quot;??\ &quot;Pts&quot;_-;_-@_-"/>
    <numFmt numFmtId="167" formatCode="_-* #,##0.00\ _P_t_s_-;\-* #,##0.00\ _P_t_s_-;_-* &quot;-&quot;??\ _P_t_s_-;_-@_-"/>
  </numFmts>
  <fonts count="25" x14ac:knownFonts="1">
    <font>
      <sz val="10"/>
      <color indexed="8"/>
      <name val="ARIAL"/>
      <charset val="1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i/>
      <sz val="14"/>
      <color indexed="63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4"/>
      <color theme="9"/>
      <name val="Arial"/>
      <family val="2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4"/>
      <color theme="5"/>
      <name val="Arial Black"/>
      <family val="2"/>
    </font>
    <font>
      <b/>
      <sz val="14"/>
      <color theme="5"/>
      <name val="Arial"/>
      <family val="2"/>
    </font>
    <font>
      <b/>
      <sz val="9"/>
      <name val="Arial"/>
      <family val="2"/>
    </font>
    <font>
      <sz val="9"/>
      <color theme="5"/>
      <name val="Arial"/>
      <family val="2"/>
    </font>
    <font>
      <sz val="11"/>
      <name val="Calibri"/>
      <family val="2"/>
      <scheme val="minor"/>
    </font>
    <font>
      <sz val="11"/>
      <color indexed="8"/>
      <name val="Arial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E3671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>
      <alignment vertical="top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1" fillId="0" borderId="0"/>
    <xf numFmtId="0" fontId="6" fillId="0" borderId="0"/>
    <xf numFmtId="0" fontId="4" fillId="0" borderId="0">
      <alignment vertical="top"/>
    </xf>
    <xf numFmtId="0" fontId="10" fillId="0" borderId="0"/>
  </cellStyleXfs>
  <cellXfs count="505">
    <xf numFmtId="0" fontId="0" fillId="0" borderId="0" xfId="0">
      <alignment vertical="top"/>
    </xf>
    <xf numFmtId="0" fontId="0" fillId="0" borderId="0" xfId="0" applyFill="1" applyAlignment="1"/>
    <xf numFmtId="0" fontId="0" fillId="0" borderId="0" xfId="0" applyFill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44" fontId="0" fillId="0" borderId="0" xfId="6" applyFont="1" applyAlignment="1"/>
    <xf numFmtId="0" fontId="0" fillId="0" borderId="0" xfId="0" applyAlignment="1">
      <alignment horizontal="left" vertical="center"/>
    </xf>
    <xf numFmtId="164" fontId="0" fillId="0" borderId="0" xfId="0" applyNumberFormat="1" applyFill="1" applyAlignment="1">
      <alignment horizontal="center" vertical="top"/>
    </xf>
    <xf numFmtId="44" fontId="0" fillId="0" borderId="0" xfId="6" applyFont="1" applyFill="1" applyAlignment="1">
      <alignment horizontal="center" vertical="top"/>
    </xf>
    <xf numFmtId="0" fontId="5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/>
    <xf numFmtId="0" fontId="12" fillId="0" borderId="0" xfId="0" applyFont="1" applyFill="1" applyBorder="1" applyAlignment="1"/>
    <xf numFmtId="0" fontId="11" fillId="0" borderId="0" xfId="0" applyFont="1" applyAlignment="1">
      <alignment horizontal="center" vertical="center"/>
    </xf>
    <xf numFmtId="0" fontId="13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44" fontId="0" fillId="0" borderId="0" xfId="6" applyFont="1" applyFill="1" applyAlignment="1">
      <alignment vertical="center"/>
    </xf>
    <xf numFmtId="44" fontId="0" fillId="0" borderId="0" xfId="6" applyFont="1" applyAlignment="1">
      <alignment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left"/>
    </xf>
    <xf numFmtId="0" fontId="3" fillId="0" borderId="0" xfId="0" applyFont="1" applyAlignment="1">
      <alignment horizontal="left" vertical="center" wrapText="1"/>
    </xf>
    <xf numFmtId="44" fontId="0" fillId="0" borderId="0" xfId="6" applyFont="1" applyFill="1" applyAlignment="1"/>
    <xf numFmtId="0" fontId="7" fillId="2" borderId="1" xfId="16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7" fillId="2" borderId="1" xfId="16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4" fontId="3" fillId="0" borderId="0" xfId="6" applyFont="1" applyFill="1" applyAlignment="1">
      <alignment horizontal="center" vertical="center"/>
    </xf>
    <xf numFmtId="0" fontId="3" fillId="0" borderId="0" xfId="0" applyFont="1" applyFill="1" applyAlignment="1"/>
    <xf numFmtId="44" fontId="3" fillId="0" borderId="0" xfId="6" applyFont="1" applyFill="1" applyAlignment="1"/>
    <xf numFmtId="0" fontId="7" fillId="2" borderId="1" xfId="16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44" fontId="3" fillId="0" borderId="11" xfId="6" applyFont="1" applyFill="1" applyBorder="1" applyAlignment="1">
      <alignment horizontal="center" vertical="center" wrapText="1"/>
    </xf>
    <xf numFmtId="49" fontId="9" fillId="0" borderId="11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center" vertical="center" textRotation="90" wrapText="1"/>
    </xf>
    <xf numFmtId="0" fontId="15" fillId="0" borderId="11" xfId="0" applyFont="1" applyFill="1" applyBorder="1" applyAlignment="1">
      <alignment horizontal="center" vertical="center" wrapText="1"/>
    </xf>
    <xf numFmtId="165" fontId="9" fillId="0" borderId="11" xfId="6" applyNumberFormat="1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43" fontId="9" fillId="0" borderId="11" xfId="1" applyFont="1" applyFill="1" applyBorder="1" applyAlignment="1">
      <alignment horizontal="center" vertical="center"/>
    </xf>
    <xf numFmtId="9" fontId="9" fillId="0" borderId="11" xfId="1" applyNumberFormat="1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44" fontId="3" fillId="0" borderId="11" xfId="6" applyFont="1" applyFill="1" applyBorder="1" applyAlignment="1">
      <alignment horizontal="center" vertical="center" wrapText="1"/>
    </xf>
    <xf numFmtId="49" fontId="9" fillId="0" borderId="11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textRotation="90" wrapText="1"/>
    </xf>
    <xf numFmtId="0" fontId="15" fillId="0" borderId="11" xfId="0" applyFont="1" applyFill="1" applyBorder="1" applyAlignment="1">
      <alignment horizontal="center" vertical="center" wrapText="1"/>
    </xf>
    <xf numFmtId="165" fontId="9" fillId="0" borderId="11" xfId="6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vertical="center" wrapText="1"/>
    </xf>
    <xf numFmtId="44" fontId="9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textRotation="90"/>
    </xf>
    <xf numFmtId="165" fontId="9" fillId="0" borderId="11" xfId="6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vertical="center" wrapText="1"/>
    </xf>
    <xf numFmtId="0" fontId="15" fillId="0" borderId="11" xfId="0" applyFont="1" applyFill="1" applyBorder="1" applyAlignment="1">
      <alignment vertical="center"/>
    </xf>
    <xf numFmtId="9" fontId="9" fillId="0" borderId="11" xfId="1" applyNumberFormat="1" applyFont="1" applyFill="1" applyBorder="1" applyAlignment="1">
      <alignment horizontal="center" vertical="center" wrapText="1"/>
    </xf>
    <xf numFmtId="9" fontId="9" fillId="0" borderId="11" xfId="1" applyNumberFormat="1" applyFont="1" applyFill="1" applyBorder="1" applyAlignment="1">
      <alignment horizontal="center" vertical="center"/>
    </xf>
    <xf numFmtId="43" fontId="9" fillId="0" borderId="11" xfId="1" applyFont="1" applyFill="1" applyBorder="1" applyAlignment="1">
      <alignment vertical="center" wrapText="1"/>
    </xf>
    <xf numFmtId="44" fontId="3" fillId="0" borderId="11" xfId="6" applyFont="1" applyFill="1" applyBorder="1" applyAlignment="1">
      <alignment horizontal="left" vertical="center" wrapText="1"/>
    </xf>
    <xf numFmtId="44" fontId="15" fillId="0" borderId="11" xfId="6" applyFont="1" applyFill="1" applyBorder="1" applyAlignment="1">
      <alignment horizontal="right" vertical="center"/>
    </xf>
    <xf numFmtId="44" fontId="3" fillId="0" borderId="11" xfId="6" applyFont="1" applyFill="1" applyBorder="1" applyAlignment="1">
      <alignment vertical="center"/>
    </xf>
    <xf numFmtId="0" fontId="3" fillId="0" borderId="11" xfId="0" applyFont="1" applyFill="1" applyBorder="1" applyAlignment="1">
      <alignment horizontal="center"/>
    </xf>
    <xf numFmtId="44" fontId="3" fillId="0" borderId="11" xfId="6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7" fillId="2" borderId="1" xfId="1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44" fontId="3" fillId="0" borderId="11" xfId="6" applyFont="1" applyFill="1" applyBorder="1" applyAlignment="1">
      <alignment horizontal="center" vertical="center" wrapText="1"/>
    </xf>
    <xf numFmtId="49" fontId="9" fillId="0" borderId="1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11" xfId="0" applyFont="1" applyFill="1" applyBorder="1" applyAlignment="1">
      <alignment horizontal="center" vertical="center" wrapText="1"/>
    </xf>
    <xf numFmtId="165" fontId="9" fillId="0" borderId="11" xfId="6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textRotation="90" wrapText="1"/>
    </xf>
    <xf numFmtId="165" fontId="9" fillId="0" borderId="11" xfId="6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44" fontId="9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textRotation="90"/>
    </xf>
    <xf numFmtId="9" fontId="9" fillId="0" borderId="11" xfId="1" applyNumberFormat="1" applyFont="1" applyFill="1" applyBorder="1" applyAlignment="1">
      <alignment horizontal="center" vertical="center"/>
    </xf>
    <xf numFmtId="44" fontId="3" fillId="0" borderId="11" xfId="6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44" fontId="9" fillId="0" borderId="11" xfId="6" applyFont="1" applyFill="1" applyBorder="1" applyAlignment="1">
      <alignment horizontal="right" vertical="center"/>
    </xf>
    <xf numFmtId="0" fontId="9" fillId="0" borderId="11" xfId="0" applyFont="1" applyFill="1" applyBorder="1" applyAlignment="1">
      <alignment horizontal="left" vertical="center" wrapText="1"/>
    </xf>
    <xf numFmtId="49" fontId="15" fillId="0" borderId="11" xfId="0" applyNumberFormat="1" applyFont="1" applyFill="1" applyBorder="1" applyAlignment="1">
      <alignment horizontal="center" vertical="center" wrapText="1"/>
    </xf>
    <xf numFmtId="165" fontId="9" fillId="0" borderId="11" xfId="6" applyNumberFormat="1" applyFont="1" applyFill="1" applyBorder="1" applyAlignment="1">
      <alignment vertical="center" wrapText="1"/>
    </xf>
    <xf numFmtId="0" fontId="9" fillId="0" borderId="11" xfId="0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49" fontId="9" fillId="0" borderId="12" xfId="0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vertical="center" wrapText="1"/>
    </xf>
    <xf numFmtId="0" fontId="9" fillId="0" borderId="12" xfId="0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center" vertical="center" textRotation="90"/>
    </xf>
    <xf numFmtId="0" fontId="15" fillId="0" borderId="12" xfId="0" applyFont="1" applyFill="1" applyBorder="1" applyAlignment="1">
      <alignment horizontal="center" vertical="center" wrapText="1"/>
    </xf>
    <xf numFmtId="44" fontId="9" fillId="0" borderId="12" xfId="6" applyFont="1" applyFill="1" applyBorder="1" applyAlignment="1">
      <alignment horizontal="right" vertical="center"/>
    </xf>
    <xf numFmtId="165" fontId="9" fillId="0" borderId="12" xfId="6" applyNumberFormat="1" applyFont="1" applyFill="1" applyBorder="1" applyAlignment="1">
      <alignment horizontal="center" vertical="center"/>
    </xf>
    <xf numFmtId="165" fontId="9" fillId="0" borderId="12" xfId="6" applyNumberFormat="1" applyFont="1" applyFill="1" applyBorder="1" applyAlignment="1">
      <alignment vertical="center" wrapText="1"/>
    </xf>
    <xf numFmtId="44" fontId="9" fillId="0" borderId="12" xfId="6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43" fontId="9" fillId="0" borderId="12" xfId="1" applyFont="1" applyFill="1" applyBorder="1" applyAlignment="1">
      <alignment horizontal="center" vertical="center"/>
    </xf>
    <xf numFmtId="9" fontId="9" fillId="0" borderId="12" xfId="1" applyNumberFormat="1" applyFont="1" applyFill="1" applyBorder="1" applyAlignment="1">
      <alignment horizontal="center" vertical="center"/>
    </xf>
    <xf numFmtId="44" fontId="3" fillId="0" borderId="12" xfId="6" applyFont="1" applyFill="1" applyBorder="1" applyAlignment="1">
      <alignment horizontal="center" vertical="center" wrapText="1"/>
    </xf>
    <xf numFmtId="44" fontId="9" fillId="0" borderId="12" xfId="6" applyFont="1" applyFill="1" applyBorder="1" applyAlignment="1">
      <alignment vertical="center" wrapText="1"/>
    </xf>
    <xf numFmtId="0" fontId="0" fillId="0" borderId="11" xfId="0" applyBorder="1" applyAlignment="1"/>
    <xf numFmtId="0" fontId="3" fillId="0" borderId="11" xfId="0" applyFont="1" applyFill="1" applyBorder="1" applyAlignment="1">
      <alignment horizontal="left" vertical="center" wrapText="1"/>
    </xf>
    <xf numFmtId="0" fontId="0" fillId="0" borderId="0" xfId="0" applyBorder="1" applyAlignment="1"/>
    <xf numFmtId="0" fontId="9" fillId="0" borderId="12" xfId="0" applyFont="1" applyFill="1" applyBorder="1" applyAlignment="1">
      <alignment horizontal="center" vertical="center"/>
    </xf>
    <xf numFmtId="44" fontId="3" fillId="0" borderId="12" xfId="6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left" vertical="center" wrapText="1"/>
    </xf>
    <xf numFmtId="165" fontId="9" fillId="0" borderId="12" xfId="6" applyNumberFormat="1" applyFont="1" applyFill="1" applyBorder="1" applyAlignment="1">
      <alignment horizontal="center" vertical="center" wrapText="1"/>
    </xf>
    <xf numFmtId="44" fontId="9" fillId="0" borderId="12" xfId="6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vertical="center" wrapText="1"/>
    </xf>
    <xf numFmtId="44" fontId="9" fillId="0" borderId="13" xfId="6" applyFont="1" applyFill="1" applyBorder="1" applyAlignment="1">
      <alignment horizontal="right" vertical="center"/>
    </xf>
    <xf numFmtId="44" fontId="9" fillId="0" borderId="13" xfId="6" applyFont="1" applyFill="1" applyBorder="1" applyAlignment="1">
      <alignment horizontal="center" vertical="center"/>
    </xf>
    <xf numFmtId="43" fontId="9" fillId="0" borderId="13" xfId="1" applyFont="1" applyFill="1" applyBorder="1" applyAlignment="1">
      <alignment horizontal="center" vertical="center"/>
    </xf>
    <xf numFmtId="9" fontId="9" fillId="0" borderId="13" xfId="1" applyNumberFormat="1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textRotation="90" wrapText="1"/>
    </xf>
    <xf numFmtId="0" fontId="15" fillId="0" borderId="11" xfId="0" applyFont="1" applyFill="1" applyBorder="1" applyAlignment="1">
      <alignment horizontal="center" vertical="center" wrapText="1"/>
    </xf>
    <xf numFmtId="165" fontId="9" fillId="0" borderId="11" xfId="6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44" fontId="3" fillId="0" borderId="11" xfId="6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horizontal="center" vertical="center"/>
    </xf>
    <xf numFmtId="165" fontId="9" fillId="0" borderId="11" xfId="6" applyNumberFormat="1" applyFont="1" applyFill="1" applyBorder="1" applyAlignment="1">
      <alignment horizontal="center" vertical="center" wrapText="1"/>
    </xf>
    <xf numFmtId="9" fontId="9" fillId="0" borderId="11" xfId="1" applyNumberFormat="1" applyFont="1" applyFill="1" applyBorder="1" applyAlignment="1">
      <alignment horizontal="center" vertical="center"/>
    </xf>
    <xf numFmtId="44" fontId="3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textRotation="90"/>
    </xf>
    <xf numFmtId="49" fontId="9" fillId="0" borderId="11" xfId="0" applyNumberFormat="1" applyFont="1" applyFill="1" applyBorder="1" applyAlignment="1">
      <alignment horizontal="center" vertical="center"/>
    </xf>
    <xf numFmtId="0" fontId="7" fillId="2" borderId="1" xfId="16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3" fillId="0" borderId="11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center" vertical="center"/>
    </xf>
    <xf numFmtId="165" fontId="9" fillId="0" borderId="11" xfId="6" applyNumberFormat="1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164" fontId="9" fillId="0" borderId="13" xfId="0" applyNumberFormat="1" applyFont="1" applyFill="1" applyBorder="1" applyAlignment="1">
      <alignment horizontal="center" vertical="center"/>
    </xf>
    <xf numFmtId="44" fontId="3" fillId="0" borderId="13" xfId="6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textRotation="90"/>
    </xf>
    <xf numFmtId="0" fontId="15" fillId="0" borderId="13" xfId="0" applyFont="1" applyFill="1" applyBorder="1" applyAlignment="1">
      <alignment horizontal="center" vertical="center" wrapText="1"/>
    </xf>
    <xf numFmtId="165" fontId="9" fillId="0" borderId="13" xfId="6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49" fontId="9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165" fontId="9" fillId="0" borderId="12" xfId="6" applyNumberFormat="1" applyFont="1" applyFill="1" applyBorder="1" applyAlignment="1">
      <alignment horizontal="center" vertical="center"/>
    </xf>
    <xf numFmtId="165" fontId="9" fillId="0" borderId="13" xfId="6" applyNumberFormat="1" applyFont="1" applyFill="1" applyBorder="1" applyAlignment="1">
      <alignment horizontal="center" vertical="center" wrapText="1"/>
    </xf>
    <xf numFmtId="9" fontId="9" fillId="0" borderId="12" xfId="1" applyNumberFormat="1" applyFont="1" applyFill="1" applyBorder="1" applyAlignment="1">
      <alignment horizontal="center" vertical="center"/>
    </xf>
    <xf numFmtId="9" fontId="9" fillId="0" borderId="13" xfId="1" applyNumberFormat="1" applyFont="1" applyFill="1" applyBorder="1" applyAlignment="1">
      <alignment horizontal="center" vertical="center"/>
    </xf>
    <xf numFmtId="44" fontId="9" fillId="0" borderId="12" xfId="6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164" fontId="9" fillId="0" borderId="12" xfId="0" applyNumberFormat="1" applyFont="1" applyFill="1" applyBorder="1" applyAlignment="1">
      <alignment horizontal="center" vertical="center"/>
    </xf>
    <xf numFmtId="44" fontId="9" fillId="0" borderId="12" xfId="6" applyFont="1" applyFill="1" applyBorder="1" applyAlignment="1">
      <alignment horizontal="center" vertical="center"/>
    </xf>
    <xf numFmtId="44" fontId="9" fillId="0" borderId="13" xfId="6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7" fillId="2" borderId="1" xfId="1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44" fontId="3" fillId="0" borderId="11" xfId="6" applyFont="1" applyFill="1" applyBorder="1" applyAlignment="1">
      <alignment horizontal="center" vertical="center" wrapText="1"/>
    </xf>
    <xf numFmtId="49" fontId="9" fillId="0" borderId="1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11" xfId="0" applyFont="1" applyFill="1" applyBorder="1" applyAlignment="1">
      <alignment horizontal="center" vertical="center" wrapText="1"/>
    </xf>
    <xf numFmtId="165" fontId="9" fillId="0" borderId="11" xfId="6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textRotation="90" wrapText="1"/>
    </xf>
    <xf numFmtId="165" fontId="9" fillId="0" borderId="11" xfId="6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44" fontId="9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textRotation="90"/>
    </xf>
    <xf numFmtId="9" fontId="9" fillId="0" borderId="11" xfId="1" applyNumberFormat="1" applyFont="1" applyFill="1" applyBorder="1" applyAlignment="1">
      <alignment horizontal="center" vertical="center"/>
    </xf>
    <xf numFmtId="44" fontId="3" fillId="0" borderId="11" xfId="6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 wrapText="1"/>
    </xf>
    <xf numFmtId="49" fontId="9" fillId="0" borderId="13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vertical="center" wrapText="1"/>
    </xf>
    <xf numFmtId="0" fontId="9" fillId="0" borderId="13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 wrapText="1"/>
    </xf>
    <xf numFmtId="165" fontId="9" fillId="0" borderId="11" xfId="6" applyNumberFormat="1" applyFont="1" applyFill="1" applyBorder="1" applyAlignment="1">
      <alignment vertical="center" wrapText="1"/>
    </xf>
    <xf numFmtId="164" fontId="9" fillId="0" borderId="13" xfId="0" applyNumberFormat="1" applyFont="1" applyFill="1" applyBorder="1" applyAlignment="1">
      <alignment horizontal="center" vertical="center"/>
    </xf>
    <xf numFmtId="44" fontId="3" fillId="0" borderId="13" xfId="6" applyFont="1" applyFill="1" applyBorder="1" applyAlignment="1">
      <alignment horizontal="center" vertical="center" wrapText="1"/>
    </xf>
    <xf numFmtId="44" fontId="9" fillId="0" borderId="13" xfId="6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textRotation="90"/>
    </xf>
    <xf numFmtId="0" fontId="15" fillId="0" borderId="13" xfId="0" applyFont="1" applyFill="1" applyBorder="1" applyAlignment="1">
      <alignment horizontal="center" vertical="center" wrapText="1"/>
    </xf>
    <xf numFmtId="165" fontId="9" fillId="0" borderId="13" xfId="6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/>
    </xf>
    <xf numFmtId="49" fontId="9" fillId="0" borderId="12" xfId="0" applyNumberFormat="1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 wrapText="1"/>
    </xf>
    <xf numFmtId="165" fontId="9" fillId="0" borderId="12" xfId="6" applyNumberFormat="1" applyFont="1" applyFill="1" applyBorder="1" applyAlignment="1">
      <alignment horizontal="center" vertical="center" wrapText="1"/>
    </xf>
    <xf numFmtId="165" fontId="9" fillId="0" borderId="13" xfId="6" applyNumberFormat="1" applyFont="1" applyFill="1" applyBorder="1" applyAlignment="1">
      <alignment horizontal="center" vertical="center" wrapText="1"/>
    </xf>
    <xf numFmtId="44" fontId="9" fillId="0" borderId="12" xfId="6" applyFont="1" applyFill="1" applyBorder="1" applyAlignment="1">
      <alignment horizontal="center" vertical="center" wrapText="1"/>
    </xf>
    <xf numFmtId="164" fontId="9" fillId="0" borderId="12" xfId="0" applyNumberFormat="1" applyFont="1" applyFill="1" applyBorder="1" applyAlignment="1">
      <alignment horizontal="center" vertical="center"/>
    </xf>
    <xf numFmtId="44" fontId="9" fillId="0" borderId="12" xfId="6" applyFont="1" applyFill="1" applyBorder="1" applyAlignment="1">
      <alignment horizontal="center" vertical="center"/>
    </xf>
    <xf numFmtId="44" fontId="9" fillId="0" borderId="13" xfId="6" applyFont="1" applyFill="1" applyBorder="1" applyAlignment="1">
      <alignment horizontal="center" vertical="center"/>
    </xf>
    <xf numFmtId="9" fontId="9" fillId="0" borderId="12" xfId="1" applyNumberFormat="1" applyFont="1" applyFill="1" applyBorder="1" applyAlignment="1">
      <alignment horizontal="center" vertical="center"/>
    </xf>
    <xf numFmtId="9" fontId="9" fillId="0" borderId="13" xfId="1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textRotation="90"/>
    </xf>
    <xf numFmtId="165" fontId="9" fillId="0" borderId="12" xfId="6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 wrapText="1"/>
    </xf>
    <xf numFmtId="44" fontId="3" fillId="0" borderId="17" xfId="6" applyFont="1" applyFill="1" applyBorder="1" applyAlignment="1">
      <alignment horizontal="center" vertical="center" wrapText="1"/>
    </xf>
    <xf numFmtId="49" fontId="9" fillId="0" borderId="17" xfId="0" applyNumberFormat="1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left" vertical="center" wrapText="1"/>
    </xf>
    <xf numFmtId="0" fontId="9" fillId="0" borderId="17" xfId="0" applyFont="1" applyFill="1" applyBorder="1" applyAlignment="1">
      <alignment horizontal="center" vertical="center" textRotation="90" wrapText="1"/>
    </xf>
    <xf numFmtId="0" fontId="15" fillId="0" borderId="17" xfId="0" applyFont="1" applyFill="1" applyBorder="1" applyAlignment="1">
      <alignment horizontal="center" vertical="center" wrapText="1"/>
    </xf>
    <xf numFmtId="165" fontId="9" fillId="0" borderId="17" xfId="6" applyNumberFormat="1" applyFont="1" applyFill="1" applyBorder="1" applyAlignment="1">
      <alignment horizontal="center" vertical="center"/>
    </xf>
    <xf numFmtId="44" fontId="9" fillId="0" borderId="17" xfId="6" applyFont="1" applyFill="1" applyBorder="1" applyAlignment="1">
      <alignment horizontal="center" vertical="center"/>
    </xf>
    <xf numFmtId="164" fontId="9" fillId="0" borderId="17" xfId="0" applyNumberFormat="1" applyFont="1" applyFill="1" applyBorder="1" applyAlignment="1">
      <alignment horizontal="center" vertical="center"/>
    </xf>
    <xf numFmtId="43" fontId="9" fillId="0" borderId="17" xfId="1" applyFont="1" applyFill="1" applyBorder="1" applyAlignment="1">
      <alignment horizontal="center" vertical="center"/>
    </xf>
    <xf numFmtId="9" fontId="9" fillId="0" borderId="17" xfId="1" applyNumberFormat="1" applyFont="1" applyFill="1" applyBorder="1" applyAlignment="1">
      <alignment horizontal="center" vertical="center"/>
    </xf>
    <xf numFmtId="44" fontId="9" fillId="0" borderId="17" xfId="6" applyFont="1" applyFill="1" applyBorder="1" applyAlignment="1">
      <alignment vertical="center" wrapText="1"/>
    </xf>
    <xf numFmtId="44" fontId="9" fillId="0" borderId="18" xfId="6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/>
    </xf>
    <xf numFmtId="44" fontId="9" fillId="0" borderId="20" xfId="6" applyFont="1" applyFill="1" applyBorder="1" applyAlignment="1">
      <alignment horizontal="center" vertical="center" wrapText="1"/>
    </xf>
    <xf numFmtId="44" fontId="9" fillId="0" borderId="20" xfId="6" applyFont="1" applyFill="1" applyBorder="1" applyAlignment="1">
      <alignment vertical="center" wrapText="1"/>
    </xf>
    <xf numFmtId="44" fontId="9" fillId="0" borderId="11" xfId="6" applyFont="1" applyFill="1" applyBorder="1" applyAlignment="1">
      <alignment vertical="center" wrapText="1"/>
    </xf>
    <xf numFmtId="44" fontId="9" fillId="0" borderId="11" xfId="6" applyFont="1" applyFill="1" applyBorder="1" applyAlignment="1">
      <alignment horizontal="left" vertical="center" wrapText="1"/>
    </xf>
    <xf numFmtId="0" fontId="15" fillId="0" borderId="11" xfId="0" applyFont="1" applyFill="1" applyBorder="1" applyAlignment="1">
      <alignment vertical="center" wrapText="1"/>
    </xf>
    <xf numFmtId="9" fontId="9" fillId="0" borderId="11" xfId="1" applyNumberFormat="1" applyFont="1" applyFill="1" applyBorder="1" applyAlignment="1">
      <alignment horizontal="center" vertical="center" wrapText="1"/>
    </xf>
    <xf numFmtId="44" fontId="3" fillId="0" borderId="11" xfId="6" applyFont="1" applyFill="1" applyBorder="1" applyAlignment="1">
      <alignment vertical="center" wrapText="1"/>
    </xf>
    <xf numFmtId="0" fontId="20" fillId="0" borderId="11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vertical="center" wrapText="1"/>
    </xf>
    <xf numFmtId="0" fontId="9" fillId="0" borderId="11" xfId="0" applyFont="1" applyFill="1" applyBorder="1" applyAlignment="1">
      <alignment horizontal="left" wrapText="1"/>
    </xf>
    <xf numFmtId="0" fontId="9" fillId="0" borderId="11" xfId="0" applyFont="1" applyFill="1" applyBorder="1" applyAlignment="1">
      <alignment vertical="center" textRotation="90"/>
    </xf>
    <xf numFmtId="0" fontId="9" fillId="0" borderId="21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/>
    </xf>
    <xf numFmtId="49" fontId="9" fillId="0" borderId="22" xfId="0" applyNumberFormat="1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left" vertical="center" wrapText="1"/>
    </xf>
    <xf numFmtId="0" fontId="9" fillId="0" borderId="22" xfId="0" applyFont="1" applyFill="1" applyBorder="1" applyAlignment="1">
      <alignment vertical="center" wrapText="1"/>
    </xf>
    <xf numFmtId="0" fontId="9" fillId="0" borderId="22" xfId="0" applyFont="1" applyFill="1" applyBorder="1" applyAlignment="1">
      <alignment vertical="center" textRotation="90"/>
    </xf>
    <xf numFmtId="44" fontId="9" fillId="0" borderId="22" xfId="6" applyFont="1" applyFill="1" applyBorder="1" applyAlignment="1">
      <alignment horizontal="right" vertical="center"/>
    </xf>
    <xf numFmtId="165" fontId="9" fillId="0" borderId="22" xfId="6" applyNumberFormat="1" applyFont="1" applyFill="1" applyBorder="1" applyAlignment="1">
      <alignment horizontal="center" vertical="center"/>
    </xf>
    <xf numFmtId="165" fontId="9" fillId="0" borderId="22" xfId="6" applyNumberFormat="1" applyFont="1" applyFill="1" applyBorder="1" applyAlignment="1">
      <alignment horizontal="center" vertical="center" wrapText="1"/>
    </xf>
    <xf numFmtId="44" fontId="9" fillId="0" borderId="22" xfId="6" applyFont="1" applyFill="1" applyBorder="1" applyAlignment="1">
      <alignment horizontal="center" vertical="center"/>
    </xf>
    <xf numFmtId="164" fontId="9" fillId="0" borderId="22" xfId="0" applyNumberFormat="1" applyFont="1" applyFill="1" applyBorder="1" applyAlignment="1">
      <alignment horizontal="center" vertical="center"/>
    </xf>
    <xf numFmtId="43" fontId="9" fillId="0" borderId="22" xfId="1" applyFont="1" applyFill="1" applyBorder="1" applyAlignment="1">
      <alignment horizontal="center" vertical="center"/>
    </xf>
    <xf numFmtId="9" fontId="9" fillId="0" borderId="22" xfId="1" applyNumberFormat="1" applyFont="1" applyFill="1" applyBorder="1" applyAlignment="1">
      <alignment horizontal="center" vertical="center" wrapText="1"/>
    </xf>
    <xf numFmtId="44" fontId="3" fillId="0" borderId="22" xfId="6" applyFont="1" applyFill="1" applyBorder="1" applyAlignment="1">
      <alignment horizontal="center" vertical="center"/>
    </xf>
    <xf numFmtId="44" fontId="9" fillId="0" borderId="22" xfId="6" applyFont="1" applyFill="1" applyBorder="1" applyAlignment="1">
      <alignment horizontal="center" vertical="center" wrapText="1"/>
    </xf>
    <xf numFmtId="44" fontId="9" fillId="0" borderId="23" xfId="6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 textRotation="90" wrapText="1"/>
    </xf>
    <xf numFmtId="44" fontId="9" fillId="0" borderId="25" xfId="6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/>
    </xf>
    <xf numFmtId="44" fontId="9" fillId="0" borderId="13" xfId="6" applyFont="1" applyFill="1" applyBorder="1" applyAlignment="1">
      <alignment vertical="center" wrapText="1"/>
    </xf>
    <xf numFmtId="44" fontId="9" fillId="0" borderId="27" xfId="6" applyFont="1" applyFill="1" applyBorder="1" applyAlignment="1">
      <alignment vertical="center" wrapText="1"/>
    </xf>
    <xf numFmtId="0" fontId="3" fillId="0" borderId="24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left" vertical="center" wrapText="1"/>
    </xf>
    <xf numFmtId="44" fontId="3" fillId="0" borderId="12" xfId="6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vertical="center" wrapText="1"/>
    </xf>
    <xf numFmtId="44" fontId="9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textRotation="90" wrapText="1"/>
    </xf>
    <xf numFmtId="0" fontId="15" fillId="0" borderId="11" xfId="0" applyFont="1" applyFill="1" applyBorder="1" applyAlignment="1">
      <alignment horizontal="center" vertical="center" wrapText="1"/>
    </xf>
    <xf numFmtId="165" fontId="9" fillId="0" borderId="11" xfId="6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44" fontId="3" fillId="0" borderId="11" xfId="6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horizontal="center" vertical="center"/>
    </xf>
    <xf numFmtId="165" fontId="9" fillId="0" borderId="11" xfId="6" applyNumberFormat="1" applyFont="1" applyFill="1" applyBorder="1" applyAlignment="1">
      <alignment horizontal="center" vertical="center" wrapText="1"/>
    </xf>
    <xf numFmtId="164" fontId="9" fillId="0" borderId="11" xfId="0" applyNumberFormat="1" applyFont="1" applyFill="1" applyBorder="1" applyAlignment="1">
      <alignment horizontal="center" vertical="center" wrapText="1"/>
    </xf>
    <xf numFmtId="9" fontId="9" fillId="0" borderId="11" xfId="1" applyNumberFormat="1" applyFont="1" applyFill="1" applyBorder="1" applyAlignment="1">
      <alignment horizontal="center" vertical="center"/>
    </xf>
    <xf numFmtId="44" fontId="3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textRotation="90"/>
    </xf>
    <xf numFmtId="49" fontId="9" fillId="0" borderId="11" xfId="0" applyNumberFormat="1" applyFont="1" applyFill="1" applyBorder="1" applyAlignment="1">
      <alignment horizontal="center" vertical="center"/>
    </xf>
    <xf numFmtId="0" fontId="7" fillId="2" borderId="1" xfId="16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3" fillId="0" borderId="11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center" vertical="center"/>
    </xf>
    <xf numFmtId="165" fontId="9" fillId="0" borderId="11" xfId="6" applyNumberFormat="1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164" fontId="9" fillId="0" borderId="13" xfId="0" applyNumberFormat="1" applyFont="1" applyFill="1" applyBorder="1" applyAlignment="1">
      <alignment horizontal="center" vertical="center"/>
    </xf>
    <xf numFmtId="44" fontId="3" fillId="0" borderId="13" xfId="6" applyFont="1" applyFill="1" applyBorder="1" applyAlignment="1">
      <alignment horizontal="center" vertical="center" wrapText="1"/>
    </xf>
    <xf numFmtId="44" fontId="9" fillId="0" borderId="13" xfId="6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textRotation="90"/>
    </xf>
    <xf numFmtId="0" fontId="15" fillId="0" borderId="13" xfId="0" applyFont="1" applyFill="1" applyBorder="1" applyAlignment="1">
      <alignment horizontal="center" vertical="center" wrapText="1"/>
    </xf>
    <xf numFmtId="165" fontId="9" fillId="0" borderId="13" xfId="6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49" fontId="9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9" fontId="9" fillId="0" borderId="12" xfId="1" applyNumberFormat="1" applyFont="1" applyFill="1" applyBorder="1" applyAlignment="1">
      <alignment horizontal="center" vertical="center"/>
    </xf>
    <xf numFmtId="9" fontId="9" fillId="0" borderId="13" xfId="1" applyNumberFormat="1" applyFont="1" applyFill="1" applyBorder="1" applyAlignment="1">
      <alignment horizontal="center" vertical="center"/>
    </xf>
    <xf numFmtId="44" fontId="3" fillId="0" borderId="12" xfId="6" applyFont="1" applyFill="1" applyBorder="1" applyAlignment="1">
      <alignment horizontal="center" vertical="center" wrapText="1"/>
    </xf>
    <xf numFmtId="44" fontId="9" fillId="0" borderId="12" xfId="6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textRotation="90"/>
    </xf>
    <xf numFmtId="165" fontId="9" fillId="0" borderId="12" xfId="6" applyNumberFormat="1" applyFont="1" applyFill="1" applyBorder="1" applyAlignment="1">
      <alignment horizontal="center" vertical="center"/>
    </xf>
    <xf numFmtId="49" fontId="9" fillId="0" borderId="12" xfId="0" applyNumberFormat="1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 wrapText="1"/>
    </xf>
    <xf numFmtId="165" fontId="9" fillId="0" borderId="12" xfId="6" applyNumberFormat="1" applyFont="1" applyFill="1" applyBorder="1" applyAlignment="1">
      <alignment horizontal="center" vertical="center" wrapText="1"/>
    </xf>
    <xf numFmtId="165" fontId="9" fillId="0" borderId="13" xfId="6" applyNumberFormat="1" applyFont="1" applyFill="1" applyBorder="1" applyAlignment="1">
      <alignment horizontal="center" vertical="center" wrapText="1"/>
    </xf>
    <xf numFmtId="164" fontId="9" fillId="0" borderId="12" xfId="0" applyNumberFormat="1" applyFont="1" applyFill="1" applyBorder="1" applyAlignment="1">
      <alignment horizontal="center" vertical="center"/>
    </xf>
    <xf numFmtId="44" fontId="9" fillId="0" borderId="12" xfId="6" applyFont="1" applyFill="1" applyBorder="1" applyAlignment="1">
      <alignment horizontal="center" vertical="center"/>
    </xf>
    <xf numFmtId="44" fontId="9" fillId="0" borderId="13" xfId="6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vertical="center" wrapText="1"/>
    </xf>
    <xf numFmtId="44" fontId="9" fillId="0" borderId="11" xfId="6" applyFont="1" applyFill="1" applyBorder="1" applyAlignment="1">
      <alignment vertical="center" wrapText="1"/>
    </xf>
    <xf numFmtId="9" fontId="9" fillId="0" borderId="11" xfId="1" applyNumberFormat="1" applyFont="1" applyFill="1" applyBorder="1" applyAlignment="1">
      <alignment horizontal="center" vertical="center" wrapText="1"/>
    </xf>
    <xf numFmtId="164" fontId="9" fillId="0" borderId="11" xfId="0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horizontal="center" vertical="center" wrapText="1" readingOrder="1"/>
    </xf>
    <xf numFmtId="0" fontId="3" fillId="0" borderId="11" xfId="0" applyFont="1" applyFill="1" applyBorder="1" applyAlignment="1">
      <alignment horizontal="center" vertical="center" wrapText="1" readingOrder="1"/>
    </xf>
    <xf numFmtId="0" fontId="9" fillId="0" borderId="13" xfId="0" applyFont="1" applyFill="1" applyBorder="1" applyAlignment="1">
      <alignment horizontal="center" vertical="center" textRotation="90" wrapText="1"/>
    </xf>
    <xf numFmtId="44" fontId="9" fillId="0" borderId="13" xfId="6" applyFont="1" applyFill="1" applyBorder="1" applyAlignment="1">
      <alignment vertical="center" wrapText="1"/>
    </xf>
    <xf numFmtId="0" fontId="9" fillId="0" borderId="12" xfId="0" applyFont="1" applyFill="1" applyBorder="1" applyAlignment="1">
      <alignment vertical="center" textRotation="90"/>
    </xf>
    <xf numFmtId="9" fontId="9" fillId="0" borderId="12" xfId="1" applyNumberFormat="1" applyFont="1" applyFill="1" applyBorder="1" applyAlignment="1">
      <alignment horizontal="center" vertical="center" wrapText="1"/>
    </xf>
    <xf numFmtId="0" fontId="7" fillId="2" borderId="2" xfId="16" applyFont="1" applyFill="1" applyBorder="1" applyAlignment="1">
      <alignment horizontal="center" vertical="center" wrapText="1"/>
    </xf>
    <xf numFmtId="0" fontId="7" fillId="2" borderId="1" xfId="16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/>
    </xf>
    <xf numFmtId="0" fontId="7" fillId="2" borderId="3" xfId="16" applyFont="1" applyFill="1" applyBorder="1" applyAlignment="1">
      <alignment horizontal="center" vertical="center" wrapText="1"/>
    </xf>
    <xf numFmtId="0" fontId="7" fillId="2" borderId="4" xfId="1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44" fontId="3" fillId="0" borderId="11" xfId="6" applyFont="1" applyFill="1" applyBorder="1" applyAlignment="1">
      <alignment horizontal="center" vertical="center" wrapText="1"/>
    </xf>
    <xf numFmtId="49" fontId="9" fillId="0" borderId="11" xfId="0" applyNumberFormat="1" applyFont="1" applyFill="1" applyBorder="1" applyAlignment="1">
      <alignment horizontal="center" vertical="center"/>
    </xf>
    <xf numFmtId="0" fontId="18" fillId="4" borderId="5" xfId="16" applyFont="1" applyFill="1" applyBorder="1" applyAlignment="1">
      <alignment horizontal="center" vertical="center" wrapText="1"/>
    </xf>
    <xf numFmtId="0" fontId="18" fillId="4" borderId="6" xfId="16" applyFont="1" applyFill="1" applyBorder="1" applyAlignment="1">
      <alignment horizontal="center" vertical="center" wrapText="1"/>
    </xf>
    <xf numFmtId="0" fontId="18" fillId="4" borderId="7" xfId="16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 applyProtection="1">
      <alignment horizontal="center" vertical="center"/>
      <protection locked="0"/>
    </xf>
    <xf numFmtId="0" fontId="7" fillId="2" borderId="2" xfId="16" applyFont="1" applyFill="1" applyBorder="1" applyAlignment="1">
      <alignment horizontal="left" vertical="center" wrapText="1"/>
    </xf>
    <xf numFmtId="0" fontId="7" fillId="2" borderId="1" xfId="16" applyFont="1" applyFill="1" applyBorder="1" applyAlignment="1">
      <alignment horizontal="left" vertical="center" wrapText="1"/>
    </xf>
    <xf numFmtId="0" fontId="14" fillId="0" borderId="0" xfId="0" applyFont="1" applyAlignment="1">
      <alignment horizontal="center" vertical="center"/>
    </xf>
    <xf numFmtId="44" fontId="7" fillId="2" borderId="2" xfId="6" applyFont="1" applyFill="1" applyBorder="1" applyAlignment="1">
      <alignment horizontal="center" vertical="center" wrapText="1"/>
    </xf>
    <xf numFmtId="44" fontId="7" fillId="2" borderId="1" xfId="6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165" fontId="9" fillId="0" borderId="11" xfId="6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textRotation="90" wrapText="1"/>
    </xf>
    <xf numFmtId="165" fontId="9" fillId="0" borderId="11" xfId="6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44" fontId="9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textRotation="90"/>
    </xf>
    <xf numFmtId="9" fontId="9" fillId="0" borderId="11" xfId="1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 wrapText="1"/>
    </xf>
    <xf numFmtId="44" fontId="3" fillId="0" borderId="11" xfId="6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 wrapText="1"/>
    </xf>
    <xf numFmtId="49" fontId="9" fillId="0" borderId="13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0" fontId="9" fillId="0" borderId="13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/>
    </xf>
    <xf numFmtId="165" fontId="9" fillId="0" borderId="13" xfId="6" applyNumberFormat="1" applyFont="1" applyFill="1" applyBorder="1" applyAlignment="1">
      <alignment vertical="center" wrapText="1"/>
    </xf>
    <xf numFmtId="165" fontId="9" fillId="0" borderId="11" xfId="6" applyNumberFormat="1" applyFont="1" applyFill="1" applyBorder="1" applyAlignment="1">
      <alignment vertical="center" wrapText="1"/>
    </xf>
    <xf numFmtId="164" fontId="9" fillId="0" borderId="13" xfId="0" applyNumberFormat="1" applyFont="1" applyFill="1" applyBorder="1" applyAlignment="1">
      <alignment horizontal="center" vertical="center"/>
    </xf>
    <xf numFmtId="44" fontId="3" fillId="0" borderId="13" xfId="6" applyFont="1" applyFill="1" applyBorder="1" applyAlignment="1">
      <alignment horizontal="center" vertical="center" wrapText="1"/>
    </xf>
    <xf numFmtId="44" fontId="9" fillId="0" borderId="13" xfId="6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textRotation="90"/>
    </xf>
    <xf numFmtId="0" fontId="15" fillId="0" borderId="13" xfId="0" applyFont="1" applyFill="1" applyBorder="1" applyAlignment="1">
      <alignment horizontal="center" vertical="center" wrapText="1"/>
    </xf>
    <xf numFmtId="165" fontId="9" fillId="0" borderId="13" xfId="6" applyNumberFormat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49" fontId="9" fillId="0" borderId="12" xfId="0" applyNumberFormat="1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 wrapText="1"/>
    </xf>
    <xf numFmtId="165" fontId="9" fillId="0" borderId="12" xfId="6" applyNumberFormat="1" applyFont="1" applyFill="1" applyBorder="1" applyAlignment="1">
      <alignment horizontal="center" vertical="center" wrapText="1"/>
    </xf>
    <xf numFmtId="165" fontId="9" fillId="0" borderId="13" xfId="6" applyNumberFormat="1" applyFont="1" applyFill="1" applyBorder="1" applyAlignment="1">
      <alignment horizontal="center" vertical="center" wrapText="1"/>
    </xf>
    <xf numFmtId="44" fontId="9" fillId="0" borderId="12" xfId="6" applyFont="1" applyFill="1" applyBorder="1" applyAlignment="1">
      <alignment horizontal="center" vertical="center" wrapText="1"/>
    </xf>
    <xf numFmtId="44" fontId="9" fillId="0" borderId="15" xfId="6" applyFont="1" applyFill="1" applyBorder="1" applyAlignment="1">
      <alignment horizontal="center" vertical="center" wrapText="1"/>
    </xf>
    <xf numFmtId="164" fontId="9" fillId="0" borderId="12" xfId="0" applyNumberFormat="1" applyFont="1" applyFill="1" applyBorder="1" applyAlignment="1">
      <alignment horizontal="center" vertical="center"/>
    </xf>
    <xf numFmtId="164" fontId="9" fillId="0" borderId="15" xfId="0" applyNumberFormat="1" applyFont="1" applyFill="1" applyBorder="1" applyAlignment="1">
      <alignment horizontal="center" vertical="center"/>
    </xf>
    <xf numFmtId="49" fontId="9" fillId="0" borderId="15" xfId="0" applyNumberFormat="1" applyFont="1" applyFill="1" applyBorder="1" applyAlignment="1">
      <alignment horizontal="center" vertical="center"/>
    </xf>
    <xf numFmtId="44" fontId="9" fillId="0" borderId="12" xfId="6" applyFont="1" applyFill="1" applyBorder="1" applyAlignment="1">
      <alignment horizontal="center" vertical="center"/>
    </xf>
    <xf numFmtId="44" fontId="9" fillId="0" borderId="15" xfId="6" applyFont="1" applyFill="1" applyBorder="1" applyAlignment="1">
      <alignment horizontal="center" vertical="center"/>
    </xf>
    <xf numFmtId="44" fontId="9" fillId="0" borderId="13" xfId="6" applyFont="1" applyFill="1" applyBorder="1" applyAlignment="1">
      <alignment horizontal="center" vertical="center"/>
    </xf>
    <xf numFmtId="9" fontId="9" fillId="0" borderId="12" xfId="1" applyNumberFormat="1" applyFont="1" applyFill="1" applyBorder="1" applyAlignment="1">
      <alignment horizontal="center" vertical="center"/>
    </xf>
    <xf numFmtId="9" fontId="9" fillId="0" borderId="15" xfId="1" applyNumberFormat="1" applyFont="1" applyFill="1" applyBorder="1" applyAlignment="1">
      <alignment horizontal="center" vertical="center"/>
    </xf>
    <xf numFmtId="9" fontId="9" fillId="0" borderId="13" xfId="1" applyNumberFormat="1" applyFont="1" applyFill="1" applyBorder="1" applyAlignment="1">
      <alignment horizontal="center" vertical="center"/>
    </xf>
    <xf numFmtId="44" fontId="3" fillId="0" borderId="12" xfId="6" applyFont="1" applyFill="1" applyBorder="1" applyAlignment="1">
      <alignment horizontal="center" vertical="center" wrapText="1"/>
    </xf>
    <xf numFmtId="44" fontId="3" fillId="0" borderId="15" xfId="6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textRotation="90"/>
    </xf>
    <xf numFmtId="0" fontId="9" fillId="0" borderId="15" xfId="0" applyFont="1" applyFill="1" applyBorder="1" applyAlignment="1">
      <alignment horizontal="center" vertical="center" textRotation="90"/>
    </xf>
    <xf numFmtId="0" fontId="15" fillId="0" borderId="15" xfId="0" applyFont="1" applyFill="1" applyBorder="1" applyAlignment="1">
      <alignment horizontal="center" vertical="center" wrapText="1"/>
    </xf>
    <xf numFmtId="165" fontId="9" fillId="0" borderId="12" xfId="6" applyNumberFormat="1" applyFont="1" applyFill="1" applyBorder="1" applyAlignment="1">
      <alignment horizontal="center" vertical="center"/>
    </xf>
    <xf numFmtId="165" fontId="9" fillId="0" borderId="15" xfId="6" applyNumberFormat="1" applyFont="1" applyFill="1" applyBorder="1" applyAlignment="1">
      <alignment horizontal="center" vertical="center"/>
    </xf>
    <xf numFmtId="165" fontId="9" fillId="0" borderId="15" xfId="6" applyNumberFormat="1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vertical="center" wrapText="1"/>
    </xf>
    <xf numFmtId="44" fontId="9" fillId="0" borderId="20" xfId="6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 wrapText="1"/>
    </xf>
    <xf numFmtId="9" fontId="9" fillId="0" borderId="11" xfId="1" applyNumberFormat="1" applyFont="1" applyFill="1" applyBorder="1" applyAlignment="1">
      <alignment horizontal="center" vertical="center" wrapText="1"/>
    </xf>
    <xf numFmtId="44" fontId="9" fillId="0" borderId="20" xfId="6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20" xfId="0" applyFont="1" applyFill="1" applyBorder="1" applyAlignment="1">
      <alignment horizontal="center" vertical="center"/>
    </xf>
    <xf numFmtId="0" fontId="18" fillId="0" borderId="28" xfId="0" applyFont="1" applyFill="1" applyBorder="1" applyAlignment="1">
      <alignment horizontal="center" vertical="center"/>
    </xf>
    <xf numFmtId="0" fontId="18" fillId="0" borderId="29" xfId="0" applyFont="1" applyFill="1" applyBorder="1" applyAlignment="1">
      <alignment horizontal="center" vertical="center"/>
    </xf>
    <xf numFmtId="0" fontId="18" fillId="0" borderId="30" xfId="0" applyFont="1" applyFill="1" applyBorder="1" applyAlignment="1">
      <alignment horizontal="center" vertical="center"/>
    </xf>
    <xf numFmtId="0" fontId="18" fillId="0" borderId="28" xfId="0" applyFont="1" applyFill="1" applyBorder="1" applyAlignment="1">
      <alignment horizontal="center" vertical="center" wrapText="1"/>
    </xf>
    <xf numFmtId="0" fontId="18" fillId="0" borderId="29" xfId="0" applyFont="1" applyFill="1" applyBorder="1" applyAlignment="1">
      <alignment horizontal="center" vertical="center" wrapText="1"/>
    </xf>
    <xf numFmtId="0" fontId="18" fillId="0" borderId="30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vertical="center" wrapText="1"/>
    </xf>
    <xf numFmtId="0" fontId="9" fillId="0" borderId="11" xfId="0" applyFont="1" applyFill="1" applyBorder="1" applyAlignment="1">
      <alignment vertical="center" wrapText="1"/>
    </xf>
    <xf numFmtId="44" fontId="9" fillId="0" borderId="27" xfId="6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 readingOrder="1"/>
    </xf>
    <xf numFmtId="44" fontId="9" fillId="0" borderId="13" xfId="6" applyFont="1" applyFill="1" applyBorder="1" applyAlignment="1">
      <alignment vertical="center" wrapText="1"/>
    </xf>
    <xf numFmtId="0" fontId="18" fillId="4" borderId="28" xfId="16" applyFont="1" applyFill="1" applyBorder="1" applyAlignment="1">
      <alignment horizontal="center" vertical="center" wrapText="1"/>
    </xf>
    <xf numFmtId="0" fontId="18" fillId="4" borderId="29" xfId="16" applyFont="1" applyFill="1" applyBorder="1" applyAlignment="1">
      <alignment horizontal="center" vertical="center" wrapText="1"/>
    </xf>
    <xf numFmtId="0" fontId="18" fillId="4" borderId="30" xfId="16" applyFont="1" applyFill="1" applyBorder="1" applyAlignment="1">
      <alignment horizontal="center" vertical="center" wrapText="1"/>
    </xf>
    <xf numFmtId="0" fontId="18" fillId="4" borderId="31" xfId="16" applyFont="1" applyFill="1" applyBorder="1" applyAlignment="1">
      <alignment horizontal="center" vertical="center" wrapText="1"/>
    </xf>
    <xf numFmtId="9" fontId="6" fillId="0" borderId="11" xfId="1" applyNumberFormat="1" applyFont="1" applyFill="1" applyBorder="1" applyAlignment="1">
      <alignment horizontal="center" vertical="center" wrapText="1"/>
    </xf>
    <xf numFmtId="9" fontId="9" fillId="0" borderId="15" xfId="1" applyNumberFormat="1" applyFont="1" applyFill="1" applyBorder="1" applyAlignment="1">
      <alignment horizontal="center" vertical="center" wrapText="1"/>
    </xf>
    <xf numFmtId="44" fontId="19" fillId="0" borderId="11" xfId="6" applyFont="1" applyFill="1" applyBorder="1" applyAlignment="1">
      <alignment horizontal="right" vertical="center" wrapText="1"/>
    </xf>
    <xf numFmtId="44" fontId="9" fillId="0" borderId="11" xfId="6" applyFont="1" applyFill="1" applyBorder="1" applyAlignment="1">
      <alignment horizontal="right" vertical="center" wrapText="1"/>
    </xf>
    <xf numFmtId="44" fontId="22" fillId="0" borderId="11" xfId="6" applyFont="1" applyFill="1" applyBorder="1" applyAlignment="1">
      <alignment horizontal="left" vertical="center" wrapText="1"/>
    </xf>
    <xf numFmtId="9" fontId="9" fillId="0" borderId="12" xfId="1" applyNumberFormat="1" applyFont="1" applyFill="1" applyBorder="1" applyAlignment="1">
      <alignment horizontal="center" vertical="center" wrapText="1"/>
    </xf>
    <xf numFmtId="9" fontId="9" fillId="0" borderId="13" xfId="1" applyNumberFormat="1" applyFont="1" applyFill="1" applyBorder="1" applyAlignment="1">
      <alignment horizontal="center" vertical="center" wrapText="1"/>
    </xf>
    <xf numFmtId="44" fontId="24" fillId="0" borderId="11" xfId="6" applyFont="1" applyFill="1" applyBorder="1" applyAlignment="1">
      <alignment horizontal="right" vertical="center" wrapText="1"/>
    </xf>
    <xf numFmtId="44" fontId="21" fillId="0" borderId="12" xfId="6" applyFont="1" applyFill="1" applyBorder="1" applyAlignment="1">
      <alignment horizontal="right" vertical="center" wrapText="1"/>
    </xf>
    <xf numFmtId="9" fontId="6" fillId="0" borderId="12" xfId="1" applyNumberFormat="1" applyFont="1" applyFill="1" applyBorder="1" applyAlignment="1">
      <alignment horizontal="center" vertical="center" wrapText="1"/>
    </xf>
    <xf numFmtId="44" fontId="4" fillId="0" borderId="12" xfId="6" applyFont="1" applyFill="1" applyBorder="1" applyAlignment="1">
      <alignment horizontal="center" vertical="center" wrapText="1"/>
    </xf>
    <xf numFmtId="44" fontId="9" fillId="0" borderId="13" xfId="6" applyFont="1" applyFill="1" applyBorder="1" applyAlignment="1">
      <alignment horizontal="right" vertical="center" wrapText="1"/>
    </xf>
    <xf numFmtId="9" fontId="9" fillId="0" borderId="13" xfId="1" applyNumberFormat="1" applyFont="1" applyFill="1" applyBorder="1" applyAlignment="1">
      <alignment horizontal="center" vertical="center" wrapText="1"/>
    </xf>
    <xf numFmtId="44" fontId="9" fillId="0" borderId="12" xfId="6" applyFont="1" applyFill="1" applyBorder="1" applyAlignment="1">
      <alignment horizontal="right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 wrapText="1" readingOrder="1"/>
    </xf>
    <xf numFmtId="0" fontId="3" fillId="0" borderId="33" xfId="0" applyFont="1" applyFill="1" applyBorder="1" applyAlignment="1">
      <alignment horizontal="center" vertical="center" wrapText="1" readingOrder="1"/>
    </xf>
    <xf numFmtId="0" fontId="15" fillId="0" borderId="33" xfId="0" applyFont="1" applyFill="1" applyBorder="1" applyAlignment="1">
      <alignment horizontal="center" vertical="center" wrapText="1"/>
    </xf>
    <xf numFmtId="44" fontId="9" fillId="0" borderId="34" xfId="6" applyFont="1" applyFill="1" applyBorder="1" applyAlignment="1">
      <alignment horizontal="center" vertical="center" wrapText="1"/>
    </xf>
    <xf numFmtId="44" fontId="9" fillId="0" borderId="35" xfId="6" applyFont="1" applyFill="1" applyBorder="1" applyAlignment="1">
      <alignment horizontal="center" vertical="center" wrapText="1"/>
    </xf>
    <xf numFmtId="44" fontId="9" fillId="0" borderId="35" xfId="6" applyFont="1" applyFill="1" applyBorder="1" applyAlignment="1">
      <alignment vertical="center" wrapText="1"/>
    </xf>
    <xf numFmtId="44" fontId="9" fillId="0" borderId="35" xfId="6" applyFont="1" applyFill="1" applyBorder="1" applyAlignment="1">
      <alignment horizontal="center" vertical="center" wrapText="1"/>
    </xf>
    <xf numFmtId="9" fontId="23" fillId="0" borderId="11" xfId="1" applyNumberFormat="1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9" fontId="23" fillId="0" borderId="12" xfId="1" applyNumberFormat="1" applyFont="1" applyFill="1" applyBorder="1" applyAlignment="1">
      <alignment horizontal="center" vertical="center" wrapText="1"/>
    </xf>
    <xf numFmtId="44" fontId="9" fillId="0" borderId="37" xfId="6" applyFont="1" applyFill="1" applyBorder="1" applyAlignment="1">
      <alignment horizontal="center" vertical="center" wrapText="1"/>
    </xf>
    <xf numFmtId="0" fontId="18" fillId="0" borderId="38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0" xfId="0" applyFont="1" applyFill="1" applyBorder="1" applyAlignment="1">
      <alignment horizontal="center" vertical="center" wrapText="1"/>
    </xf>
    <xf numFmtId="43" fontId="9" fillId="0" borderId="11" xfId="1" applyFont="1" applyFill="1" applyBorder="1" applyAlignment="1">
      <alignment horizontal="center" vertical="center" wrapText="1"/>
    </xf>
    <xf numFmtId="49" fontId="9" fillId="0" borderId="11" xfId="0" applyNumberFormat="1" applyFont="1" applyFill="1" applyBorder="1" applyAlignment="1">
      <alignment horizontal="center" vertical="center" wrapText="1"/>
    </xf>
    <xf numFmtId="49" fontId="9" fillId="0" borderId="13" xfId="0" applyNumberFormat="1" applyFont="1" applyFill="1" applyBorder="1" applyAlignment="1">
      <alignment horizontal="center" vertical="center" wrapText="1"/>
    </xf>
    <xf numFmtId="164" fontId="9" fillId="0" borderId="13" xfId="0" applyNumberFormat="1" applyFont="1" applyFill="1" applyBorder="1" applyAlignment="1">
      <alignment horizontal="center" vertical="center" wrapText="1"/>
    </xf>
    <xf numFmtId="43" fontId="9" fillId="0" borderId="13" xfId="1" applyFont="1" applyFill="1" applyBorder="1" applyAlignment="1">
      <alignment horizontal="center" vertical="center" wrapText="1"/>
    </xf>
    <xf numFmtId="49" fontId="9" fillId="0" borderId="12" xfId="0" applyNumberFormat="1" applyFont="1" applyFill="1" applyBorder="1" applyAlignment="1">
      <alignment horizontal="center" vertical="center" wrapText="1"/>
    </xf>
    <xf numFmtId="49" fontId="9" fillId="0" borderId="13" xfId="0" applyNumberFormat="1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textRotation="90" wrapText="1"/>
    </xf>
    <xf numFmtId="0" fontId="9" fillId="0" borderId="13" xfId="0" applyFont="1" applyFill="1" applyBorder="1" applyAlignment="1">
      <alignment horizontal="center" vertical="center" textRotation="90" wrapText="1"/>
    </xf>
  </cellXfs>
  <cellStyles count="18">
    <cellStyle name="Millares" xfId="1" builtinId="3"/>
    <cellStyle name="Millares 2" xfId="2"/>
    <cellStyle name="Millares 2 2" xfId="3"/>
    <cellStyle name="Millares 2 3" xfId="4"/>
    <cellStyle name="Millares 3" xfId="5"/>
    <cellStyle name="Moneda" xfId="6" builtinId="4"/>
    <cellStyle name="Moneda 2" xfId="7"/>
    <cellStyle name="Moneda 3" xfId="8"/>
    <cellStyle name="Moneda 3 2" xfId="9"/>
    <cellStyle name="Moneda 4" xfId="10"/>
    <cellStyle name="Moneda 4 2" xfId="11"/>
    <cellStyle name="Moneda 5" xfId="12"/>
    <cellStyle name="Normal" xfId="0" builtinId="0"/>
    <cellStyle name="Normal 2" xfId="13"/>
    <cellStyle name="Normal 2 2" xfId="14"/>
    <cellStyle name="Normal 2 3" xfId="15"/>
    <cellStyle name="Normal 3" xfId="16"/>
    <cellStyle name="Normal 4" xfId="1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3807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808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3809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Y83"/>
  <sheetViews>
    <sheetView zoomScale="60" zoomScaleNormal="60" workbookViewId="0">
      <selection activeCell="E8" sqref="E8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1" customWidth="1"/>
    <col min="11" max="11" width="19" style="16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9" customWidth="1"/>
    <col min="16" max="16" width="22.85546875" style="19" customWidth="1"/>
    <col min="17" max="17" width="19.7109375" style="5" customWidth="1"/>
    <col min="18" max="18" width="11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4" customWidth="1"/>
    <col min="23" max="23" width="14.5703125" style="2" customWidth="1"/>
    <col min="24" max="24" width="16.7109375" style="4" customWidth="1"/>
    <col min="25" max="25" width="6.85546875" style="3"/>
    <col min="26" max="26" width="19" style="3" customWidth="1"/>
    <col min="27" max="16384" width="6.85546875" style="3"/>
  </cols>
  <sheetData>
    <row r="1" spans="1:25" ht="15" customHeight="1" x14ac:dyDescent="0.2">
      <c r="A1" s="360" t="s">
        <v>0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</row>
    <row r="2" spans="1:25" ht="15" customHeight="1" x14ac:dyDescent="0.2">
      <c r="A2" s="360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</row>
    <row r="3" spans="1:25" ht="15" customHeight="1" x14ac:dyDescent="0.2">
      <c r="A3" s="360"/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</row>
    <row r="4" spans="1:25" ht="15" customHeight="1" x14ac:dyDescent="0.2">
      <c r="A4" s="360"/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</row>
    <row r="5" spans="1:25" ht="15" customHeight="1" x14ac:dyDescent="0.2">
      <c r="A5" s="360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</row>
    <row r="6" spans="1:25" s="1" customFormat="1" ht="44.25" customHeight="1" x14ac:dyDescent="0.2">
      <c r="A6" s="361" t="s">
        <v>245</v>
      </c>
      <c r="B6" s="361"/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61"/>
    </row>
    <row r="7" spans="1:25" ht="26.25" customHeight="1" x14ac:dyDescent="0.2">
      <c r="A7" s="11"/>
      <c r="B7" s="11"/>
      <c r="C7" s="11"/>
      <c r="D7" s="11"/>
      <c r="E7" s="15"/>
      <c r="F7" s="11"/>
      <c r="G7" s="11"/>
      <c r="H7" s="11"/>
      <c r="I7" s="11"/>
      <c r="J7" s="20"/>
      <c r="K7" s="15"/>
      <c r="L7" s="364"/>
      <c r="M7" s="364"/>
      <c r="N7" s="364"/>
      <c r="O7" s="364"/>
      <c r="P7" s="364"/>
      <c r="Q7" s="364"/>
      <c r="R7" s="364"/>
      <c r="S7" s="1"/>
      <c r="T7" s="17"/>
      <c r="U7" s="7"/>
      <c r="V7" s="8"/>
      <c r="W7" s="8"/>
      <c r="X7" s="14"/>
    </row>
    <row r="8" spans="1:25" ht="26.25" customHeight="1" thickBot="1" x14ac:dyDescent="0.25">
      <c r="A8" s="11"/>
      <c r="B8" s="11"/>
      <c r="C8" s="11"/>
      <c r="D8" s="11"/>
      <c r="E8" s="15"/>
      <c r="F8" s="11"/>
      <c r="G8" s="11"/>
      <c r="H8" s="11"/>
      <c r="I8" s="11"/>
      <c r="J8" s="20"/>
      <c r="K8" s="15"/>
      <c r="L8" s="31"/>
      <c r="M8" s="31"/>
      <c r="N8" s="31"/>
      <c r="O8" s="31"/>
      <c r="P8" s="31"/>
      <c r="Q8" s="31"/>
      <c r="R8" s="31"/>
      <c r="S8" s="1"/>
      <c r="T8" s="17"/>
      <c r="U8" s="7"/>
      <c r="V8" s="8"/>
      <c r="W8" s="8"/>
      <c r="X8" s="14"/>
    </row>
    <row r="9" spans="1:25" s="1" customFormat="1" ht="28.5" customHeight="1" x14ac:dyDescent="0.2">
      <c r="A9" s="11"/>
      <c r="B9" s="11"/>
      <c r="C9" s="11"/>
      <c r="D9" s="11"/>
      <c r="E9" s="15"/>
      <c r="F9" s="11"/>
      <c r="G9" s="11"/>
      <c r="H9" s="11"/>
      <c r="I9" s="11"/>
      <c r="J9" s="20"/>
      <c r="K9" s="15"/>
      <c r="L9" s="11"/>
      <c r="M9" s="12"/>
      <c r="N9" s="11"/>
      <c r="O9" s="15"/>
      <c r="P9" s="15"/>
      <c r="S9" s="345" t="s">
        <v>1</v>
      </c>
      <c r="T9" s="346"/>
      <c r="U9" s="347"/>
      <c r="V9" s="345" t="s">
        <v>2</v>
      </c>
      <c r="W9" s="347"/>
      <c r="X9" s="7"/>
    </row>
    <row r="10" spans="1:25" s="1" customFormat="1" ht="15" customHeight="1" thickBot="1" x14ac:dyDescent="0.25">
      <c r="A10" s="11"/>
      <c r="B10" s="11"/>
      <c r="C10" s="11"/>
      <c r="D10" s="11"/>
      <c r="E10" s="15"/>
      <c r="F10" s="11"/>
      <c r="G10" s="13"/>
      <c r="H10" s="11"/>
      <c r="I10" s="11"/>
      <c r="J10" s="20"/>
      <c r="K10" s="15"/>
      <c r="L10" s="11"/>
      <c r="M10" s="12"/>
      <c r="N10" s="11"/>
      <c r="O10" s="15"/>
      <c r="P10" s="15"/>
      <c r="S10" s="348"/>
      <c r="T10" s="349"/>
      <c r="U10" s="350"/>
      <c r="V10" s="348"/>
      <c r="W10" s="350"/>
      <c r="X10" s="7"/>
    </row>
    <row r="11" spans="1:25" s="1" customFormat="1" ht="30" customHeight="1" thickBot="1" x14ac:dyDescent="0.25">
      <c r="A11" s="343" t="s">
        <v>3</v>
      </c>
      <c r="B11" s="343" t="s">
        <v>4</v>
      </c>
      <c r="C11" s="343" t="s">
        <v>5</v>
      </c>
      <c r="D11" s="343" t="s">
        <v>6</v>
      </c>
      <c r="E11" s="343" t="s">
        <v>7</v>
      </c>
      <c r="F11" s="343" t="s">
        <v>8</v>
      </c>
      <c r="G11" s="362" t="s">
        <v>9</v>
      </c>
      <c r="H11" s="343" t="s">
        <v>10</v>
      </c>
      <c r="I11" s="343" t="s">
        <v>11</v>
      </c>
      <c r="J11" s="343" t="s">
        <v>12</v>
      </c>
      <c r="K11" s="343" t="s">
        <v>13</v>
      </c>
      <c r="L11" s="343" t="s">
        <v>14</v>
      </c>
      <c r="M11" s="343" t="s">
        <v>15</v>
      </c>
      <c r="N11" s="343" t="s">
        <v>16</v>
      </c>
      <c r="O11" s="343" t="s">
        <v>17</v>
      </c>
      <c r="P11" s="343" t="s">
        <v>18</v>
      </c>
      <c r="Q11" s="365" t="s">
        <v>19</v>
      </c>
      <c r="R11" s="343" t="s">
        <v>20</v>
      </c>
      <c r="S11" s="343" t="s">
        <v>21</v>
      </c>
      <c r="T11" s="351" t="s">
        <v>22</v>
      </c>
      <c r="U11" s="352"/>
      <c r="V11" s="343" t="s">
        <v>23</v>
      </c>
      <c r="W11" s="343" t="s">
        <v>24</v>
      </c>
    </row>
    <row r="12" spans="1:25" s="1" customFormat="1" ht="30" customHeight="1" thickBot="1" x14ac:dyDescent="0.25">
      <c r="A12" s="344"/>
      <c r="B12" s="344"/>
      <c r="C12" s="344"/>
      <c r="D12" s="344"/>
      <c r="E12" s="344"/>
      <c r="F12" s="344"/>
      <c r="G12" s="363"/>
      <c r="H12" s="344"/>
      <c r="I12" s="344"/>
      <c r="J12" s="344"/>
      <c r="K12" s="344"/>
      <c r="L12" s="344"/>
      <c r="M12" s="344"/>
      <c r="N12" s="344"/>
      <c r="O12" s="344"/>
      <c r="P12" s="344"/>
      <c r="Q12" s="366"/>
      <c r="R12" s="344"/>
      <c r="S12" s="344"/>
      <c r="T12" s="30" t="s">
        <v>25</v>
      </c>
      <c r="U12" s="23" t="s">
        <v>26</v>
      </c>
      <c r="V12" s="344"/>
      <c r="W12" s="344"/>
    </row>
    <row r="13" spans="1:25" s="1" customFormat="1" ht="24" customHeight="1" x14ac:dyDescent="0.2">
      <c r="A13" s="357" t="s">
        <v>246</v>
      </c>
      <c r="B13" s="358"/>
      <c r="C13" s="358"/>
      <c r="D13" s="358"/>
      <c r="E13" s="358"/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8"/>
      <c r="Q13" s="358"/>
      <c r="R13" s="358"/>
      <c r="S13" s="358"/>
      <c r="T13" s="358"/>
      <c r="U13" s="358"/>
      <c r="V13" s="358"/>
      <c r="W13" s="359"/>
    </row>
    <row r="14" spans="1:25" s="32" customFormat="1" ht="45" customHeight="1" x14ac:dyDescent="0.2">
      <c r="A14" s="38">
        <v>1</v>
      </c>
      <c r="B14" s="38" t="s">
        <v>27</v>
      </c>
      <c r="C14" s="39" t="s">
        <v>28</v>
      </c>
      <c r="D14" s="40" t="s">
        <v>62</v>
      </c>
      <c r="E14" s="41" t="s">
        <v>63</v>
      </c>
      <c r="F14" s="40" t="s">
        <v>64</v>
      </c>
      <c r="G14" s="42" t="s">
        <v>29</v>
      </c>
      <c r="H14" s="39" t="s">
        <v>43</v>
      </c>
      <c r="I14" s="39" t="s">
        <v>33</v>
      </c>
      <c r="J14" s="39" t="s">
        <v>28</v>
      </c>
      <c r="K14" s="39" t="s">
        <v>33</v>
      </c>
      <c r="L14" s="43">
        <v>3500</v>
      </c>
      <c r="M14" s="44" t="s">
        <v>31</v>
      </c>
      <c r="N14" s="40">
        <v>580000</v>
      </c>
      <c r="O14" s="45">
        <v>44197</v>
      </c>
      <c r="P14" s="45">
        <v>44268</v>
      </c>
      <c r="Q14" s="46">
        <f>N14/S14</f>
        <v>580000</v>
      </c>
      <c r="R14" s="47" t="s">
        <v>32</v>
      </c>
      <c r="S14" s="48">
        <v>1</v>
      </c>
      <c r="T14" s="49">
        <f>U14*100%/N14</f>
        <v>2.8711999999999998E-2</v>
      </c>
      <c r="U14" s="40">
        <v>16652.96</v>
      </c>
      <c r="V14" s="50" t="s">
        <v>60</v>
      </c>
      <c r="W14" s="50" t="s">
        <v>61</v>
      </c>
      <c r="Y14" s="33"/>
    </row>
    <row r="15" spans="1:25" s="32" customFormat="1" ht="45" customHeight="1" x14ac:dyDescent="0.2">
      <c r="A15" s="38">
        <v>2</v>
      </c>
      <c r="B15" s="38" t="s">
        <v>27</v>
      </c>
      <c r="C15" s="39" t="s">
        <v>28</v>
      </c>
      <c r="D15" s="40" t="s">
        <v>65</v>
      </c>
      <c r="E15" s="41" t="s">
        <v>66</v>
      </c>
      <c r="F15" s="40" t="s">
        <v>67</v>
      </c>
      <c r="G15" s="42" t="s">
        <v>29</v>
      </c>
      <c r="H15" s="39" t="s">
        <v>43</v>
      </c>
      <c r="I15" s="39" t="s">
        <v>35</v>
      </c>
      <c r="J15" s="39" t="s">
        <v>28</v>
      </c>
      <c r="K15" s="39" t="s">
        <v>35</v>
      </c>
      <c r="L15" s="43">
        <v>250</v>
      </c>
      <c r="M15" s="44" t="s">
        <v>31</v>
      </c>
      <c r="N15" s="40">
        <v>20996</v>
      </c>
      <c r="O15" s="45">
        <v>44203</v>
      </c>
      <c r="P15" s="45">
        <v>44212</v>
      </c>
      <c r="Q15" s="46">
        <f>N15/S15</f>
        <v>20996</v>
      </c>
      <c r="R15" s="47" t="s">
        <v>32</v>
      </c>
      <c r="S15" s="48">
        <v>1</v>
      </c>
      <c r="T15" s="49">
        <f>U15*100%/N15</f>
        <v>0.86206896551724133</v>
      </c>
      <c r="U15" s="40">
        <v>18100</v>
      </c>
      <c r="V15" s="50" t="s">
        <v>68</v>
      </c>
      <c r="W15" s="50" t="s">
        <v>69</v>
      </c>
      <c r="Y15" s="33"/>
    </row>
    <row r="16" spans="1:25" s="32" customFormat="1" ht="45" customHeight="1" x14ac:dyDescent="0.2">
      <c r="A16" s="353">
        <v>3</v>
      </c>
      <c r="B16" s="353" t="s">
        <v>27</v>
      </c>
      <c r="C16" s="354" t="s">
        <v>28</v>
      </c>
      <c r="D16" s="355" t="s">
        <v>70</v>
      </c>
      <c r="E16" s="356" t="s">
        <v>71</v>
      </c>
      <c r="F16" s="40" t="s">
        <v>72</v>
      </c>
      <c r="G16" s="42" t="s">
        <v>29</v>
      </c>
      <c r="H16" s="354" t="s">
        <v>55</v>
      </c>
      <c r="I16" s="354" t="s">
        <v>33</v>
      </c>
      <c r="J16" s="354" t="s">
        <v>28</v>
      </c>
      <c r="K16" s="354" t="s">
        <v>33</v>
      </c>
      <c r="L16" s="370">
        <v>150</v>
      </c>
      <c r="M16" s="367" t="s">
        <v>31</v>
      </c>
      <c r="N16" s="40">
        <v>146520</v>
      </c>
      <c r="O16" s="368">
        <v>44202</v>
      </c>
      <c r="P16" s="368">
        <v>44268</v>
      </c>
      <c r="Q16" s="50">
        <f>N16/S16</f>
        <v>165</v>
      </c>
      <c r="R16" s="369" t="s">
        <v>34</v>
      </c>
      <c r="S16" s="48">
        <v>888</v>
      </c>
      <c r="T16" s="49">
        <f t="shared" ref="T16:T32" si="0">U16*100%/N16</f>
        <v>0.63816625716625719</v>
      </c>
      <c r="U16" s="355">
        <v>93504.12</v>
      </c>
      <c r="V16" s="50" t="s">
        <v>73</v>
      </c>
      <c r="W16" s="59" t="s">
        <v>74</v>
      </c>
      <c r="Y16" s="33"/>
    </row>
    <row r="17" spans="1:25" s="32" customFormat="1" ht="45" customHeight="1" x14ac:dyDescent="0.2">
      <c r="A17" s="353"/>
      <c r="B17" s="353"/>
      <c r="C17" s="354"/>
      <c r="D17" s="355"/>
      <c r="E17" s="356"/>
      <c r="F17" s="40" t="s">
        <v>75</v>
      </c>
      <c r="G17" s="42" t="s">
        <v>29</v>
      </c>
      <c r="H17" s="354"/>
      <c r="I17" s="354"/>
      <c r="J17" s="354"/>
      <c r="K17" s="354"/>
      <c r="L17" s="370"/>
      <c r="M17" s="367"/>
      <c r="N17" s="40">
        <v>42900</v>
      </c>
      <c r="O17" s="368"/>
      <c r="P17" s="368"/>
      <c r="Q17" s="50">
        <f>N17/S17</f>
        <v>165</v>
      </c>
      <c r="R17" s="369"/>
      <c r="S17" s="48">
        <v>260</v>
      </c>
      <c r="T17" s="49">
        <f t="shared" si="0"/>
        <v>0</v>
      </c>
      <c r="U17" s="355"/>
      <c r="V17" s="50" t="s">
        <v>76</v>
      </c>
      <c r="W17" s="59" t="s">
        <v>77</v>
      </c>
      <c r="Y17" s="33"/>
    </row>
    <row r="18" spans="1:25" s="32" customFormat="1" ht="45" customHeight="1" x14ac:dyDescent="0.2">
      <c r="A18" s="38">
        <v>4</v>
      </c>
      <c r="B18" s="38" t="s">
        <v>27</v>
      </c>
      <c r="C18" s="39" t="s">
        <v>28</v>
      </c>
      <c r="D18" s="40" t="s">
        <v>78</v>
      </c>
      <c r="E18" s="41" t="s">
        <v>79</v>
      </c>
      <c r="F18" s="40" t="s">
        <v>80</v>
      </c>
      <c r="G18" s="42" t="s">
        <v>29</v>
      </c>
      <c r="H18" s="39" t="s">
        <v>48</v>
      </c>
      <c r="I18" s="39" t="s">
        <v>37</v>
      </c>
      <c r="J18" s="39" t="s">
        <v>28</v>
      </c>
      <c r="K18" s="39" t="s">
        <v>37</v>
      </c>
      <c r="L18" s="43">
        <v>2500</v>
      </c>
      <c r="M18" s="44" t="s">
        <v>31</v>
      </c>
      <c r="N18" s="40">
        <v>352904.35</v>
      </c>
      <c r="O18" s="45">
        <v>44203</v>
      </c>
      <c r="P18" s="45">
        <v>44239</v>
      </c>
      <c r="Q18" s="46">
        <f>N18/S18</f>
        <v>172.48501955034212</v>
      </c>
      <c r="R18" s="47" t="s">
        <v>34</v>
      </c>
      <c r="S18" s="48">
        <v>2046</v>
      </c>
      <c r="T18" s="49">
        <f t="shared" si="0"/>
        <v>0.37121514654041532</v>
      </c>
      <c r="U18" s="40">
        <v>131003.44</v>
      </c>
      <c r="V18" s="50" t="s">
        <v>81</v>
      </c>
      <c r="W18" s="50" t="s">
        <v>82</v>
      </c>
      <c r="Y18" s="33"/>
    </row>
    <row r="19" spans="1:25" s="32" customFormat="1" ht="45" customHeight="1" x14ac:dyDescent="0.2">
      <c r="A19" s="38">
        <v>5</v>
      </c>
      <c r="B19" s="38" t="s">
        <v>27</v>
      </c>
      <c r="C19" s="39" t="s">
        <v>28</v>
      </c>
      <c r="D19" s="40" t="s">
        <v>83</v>
      </c>
      <c r="E19" s="41" t="s">
        <v>84</v>
      </c>
      <c r="F19" s="40" t="s">
        <v>85</v>
      </c>
      <c r="G19" s="42" t="s">
        <v>29</v>
      </c>
      <c r="H19" s="39" t="s">
        <v>45</v>
      </c>
      <c r="I19" s="39" t="s">
        <v>41</v>
      </c>
      <c r="J19" s="39" t="s">
        <v>28</v>
      </c>
      <c r="K19" s="39" t="s">
        <v>41</v>
      </c>
      <c r="L19" s="43">
        <v>350</v>
      </c>
      <c r="M19" s="44" t="s">
        <v>31</v>
      </c>
      <c r="N19" s="40">
        <v>390000</v>
      </c>
      <c r="O19" s="45">
        <v>44207</v>
      </c>
      <c r="P19" s="45">
        <v>44274</v>
      </c>
      <c r="Q19" s="46">
        <f t="shared" ref="Q19:Q57" si="1">N19/S19</f>
        <v>390000</v>
      </c>
      <c r="R19" s="47" t="s">
        <v>32</v>
      </c>
      <c r="S19" s="48">
        <v>1</v>
      </c>
      <c r="T19" s="49">
        <f t="shared" si="0"/>
        <v>0.113617</v>
      </c>
      <c r="U19" s="40">
        <v>44310.63</v>
      </c>
      <c r="V19" s="50" t="s">
        <v>86</v>
      </c>
      <c r="W19" s="50" t="s">
        <v>87</v>
      </c>
      <c r="Y19" s="33"/>
    </row>
    <row r="20" spans="1:25" s="34" customFormat="1" ht="45" customHeight="1" x14ac:dyDescent="0.2">
      <c r="A20" s="38">
        <v>6</v>
      </c>
      <c r="B20" s="38" t="s">
        <v>27</v>
      </c>
      <c r="C20" s="39" t="s">
        <v>28</v>
      </c>
      <c r="D20" s="40" t="s">
        <v>88</v>
      </c>
      <c r="E20" s="41" t="s">
        <v>89</v>
      </c>
      <c r="F20" s="40" t="s">
        <v>90</v>
      </c>
      <c r="G20" s="42" t="s">
        <v>29</v>
      </c>
      <c r="H20" s="39" t="s">
        <v>45</v>
      </c>
      <c r="I20" s="39" t="s">
        <v>41</v>
      </c>
      <c r="J20" s="39" t="s">
        <v>28</v>
      </c>
      <c r="K20" s="39" t="s">
        <v>41</v>
      </c>
      <c r="L20" s="43">
        <v>150</v>
      </c>
      <c r="M20" s="44" t="s">
        <v>31</v>
      </c>
      <c r="N20" s="40">
        <v>75900</v>
      </c>
      <c r="O20" s="45">
        <v>44242</v>
      </c>
      <c r="P20" s="45">
        <v>44295</v>
      </c>
      <c r="Q20" s="46">
        <f t="shared" si="1"/>
        <v>115</v>
      </c>
      <c r="R20" s="47" t="s">
        <v>34</v>
      </c>
      <c r="S20" s="48">
        <v>660</v>
      </c>
      <c r="T20" s="49">
        <f t="shared" si="0"/>
        <v>0</v>
      </c>
      <c r="U20" s="40">
        <v>0</v>
      </c>
      <c r="V20" s="50" t="s">
        <v>91</v>
      </c>
      <c r="W20" s="50" t="s">
        <v>92</v>
      </c>
      <c r="Y20" s="35"/>
    </row>
    <row r="21" spans="1:25" s="34" customFormat="1" ht="45" customHeight="1" x14ac:dyDescent="0.2">
      <c r="A21" s="38">
        <v>7</v>
      </c>
      <c r="B21" s="38" t="s">
        <v>27</v>
      </c>
      <c r="C21" s="39" t="s">
        <v>28</v>
      </c>
      <c r="D21" s="40" t="s">
        <v>93</v>
      </c>
      <c r="E21" s="41" t="s">
        <v>94</v>
      </c>
      <c r="F21" s="40" t="s">
        <v>95</v>
      </c>
      <c r="G21" s="42" t="s">
        <v>29</v>
      </c>
      <c r="H21" s="39" t="s">
        <v>55</v>
      </c>
      <c r="I21" s="39" t="s">
        <v>33</v>
      </c>
      <c r="J21" s="39" t="s">
        <v>28</v>
      </c>
      <c r="K21" s="39" t="s">
        <v>33</v>
      </c>
      <c r="L21" s="43">
        <v>450</v>
      </c>
      <c r="M21" s="44" t="s">
        <v>31</v>
      </c>
      <c r="N21" s="40">
        <v>138415</v>
      </c>
      <c r="O21" s="45">
        <v>43843</v>
      </c>
      <c r="P21" s="45">
        <v>44239</v>
      </c>
      <c r="Q21" s="46">
        <f t="shared" si="1"/>
        <v>1</v>
      </c>
      <c r="R21" s="47" t="s">
        <v>32</v>
      </c>
      <c r="S21" s="48">
        <v>138415</v>
      </c>
      <c r="T21" s="49">
        <f t="shared" si="0"/>
        <v>0.9399674890727161</v>
      </c>
      <c r="U21" s="40">
        <v>130105.60000000001</v>
      </c>
      <c r="V21" s="50" t="s">
        <v>96</v>
      </c>
      <c r="W21" s="50" t="s">
        <v>97</v>
      </c>
      <c r="Y21" s="35"/>
    </row>
    <row r="22" spans="1:25" s="34" customFormat="1" ht="45" customHeight="1" x14ac:dyDescent="0.2">
      <c r="A22" s="353">
        <v>8</v>
      </c>
      <c r="B22" s="353" t="s">
        <v>27</v>
      </c>
      <c r="C22" s="354" t="s">
        <v>28</v>
      </c>
      <c r="D22" s="355" t="s">
        <v>98</v>
      </c>
      <c r="E22" s="356" t="s">
        <v>99</v>
      </c>
      <c r="F22" s="40" t="s">
        <v>100</v>
      </c>
      <c r="G22" s="372" t="s">
        <v>101</v>
      </c>
      <c r="H22" s="354" t="s">
        <v>43</v>
      </c>
      <c r="I22" s="354" t="s">
        <v>33</v>
      </c>
      <c r="J22" s="354" t="s">
        <v>28</v>
      </c>
      <c r="K22" s="354" t="s">
        <v>35</v>
      </c>
      <c r="L22" s="370">
        <v>150</v>
      </c>
      <c r="M22" s="367" t="s">
        <v>31</v>
      </c>
      <c r="N22" s="40">
        <v>471572.75</v>
      </c>
      <c r="O22" s="368">
        <v>44211</v>
      </c>
      <c r="P22" s="371">
        <v>44281</v>
      </c>
      <c r="Q22" s="46">
        <f t="shared" si="1"/>
        <v>910.37210424710429</v>
      </c>
      <c r="R22" s="369" t="s">
        <v>34</v>
      </c>
      <c r="S22" s="48">
        <v>518</v>
      </c>
      <c r="T22" s="49">
        <f t="shared" si="0"/>
        <v>0</v>
      </c>
      <c r="U22" s="355">
        <v>0</v>
      </c>
      <c r="V22" s="373" t="s">
        <v>102</v>
      </c>
      <c r="W22" s="373" t="s">
        <v>103</v>
      </c>
      <c r="Y22" s="35"/>
    </row>
    <row r="23" spans="1:25" s="34" customFormat="1" ht="45" customHeight="1" x14ac:dyDescent="0.2">
      <c r="A23" s="353"/>
      <c r="B23" s="353"/>
      <c r="C23" s="354"/>
      <c r="D23" s="355"/>
      <c r="E23" s="356"/>
      <c r="F23" s="40" t="s">
        <v>104</v>
      </c>
      <c r="G23" s="372"/>
      <c r="H23" s="354"/>
      <c r="I23" s="354"/>
      <c r="J23" s="354"/>
      <c r="K23" s="354"/>
      <c r="L23" s="370"/>
      <c r="M23" s="367"/>
      <c r="N23" s="40">
        <v>70941.34</v>
      </c>
      <c r="O23" s="368"/>
      <c r="P23" s="371"/>
      <c r="Q23" s="46">
        <f t="shared" si="1"/>
        <v>435.22294478527607</v>
      </c>
      <c r="R23" s="369"/>
      <c r="S23" s="48">
        <v>163</v>
      </c>
      <c r="T23" s="49">
        <f t="shared" si="0"/>
        <v>0</v>
      </c>
      <c r="U23" s="355"/>
      <c r="V23" s="373"/>
      <c r="W23" s="373"/>
      <c r="Y23" s="35"/>
    </row>
    <row r="24" spans="1:25" s="34" customFormat="1" ht="45" customHeight="1" x14ac:dyDescent="0.2">
      <c r="A24" s="353">
        <v>9</v>
      </c>
      <c r="B24" s="353" t="s">
        <v>27</v>
      </c>
      <c r="C24" s="354" t="s">
        <v>28</v>
      </c>
      <c r="D24" s="355" t="s">
        <v>105</v>
      </c>
      <c r="E24" s="356" t="s">
        <v>106</v>
      </c>
      <c r="F24" s="40" t="s">
        <v>107</v>
      </c>
      <c r="G24" s="372" t="s">
        <v>101</v>
      </c>
      <c r="H24" s="354" t="s">
        <v>43</v>
      </c>
      <c r="I24" s="354" t="s">
        <v>33</v>
      </c>
      <c r="J24" s="354" t="s">
        <v>28</v>
      </c>
      <c r="K24" s="354" t="s">
        <v>33</v>
      </c>
      <c r="L24" s="374">
        <v>150</v>
      </c>
      <c r="M24" s="367" t="s">
        <v>31</v>
      </c>
      <c r="N24" s="40">
        <v>467107.9</v>
      </c>
      <c r="O24" s="368">
        <v>44263</v>
      </c>
      <c r="P24" s="371">
        <v>44358</v>
      </c>
      <c r="Q24" s="46">
        <f t="shared" si="1"/>
        <v>903.49690522243714</v>
      </c>
      <c r="R24" s="369" t="s">
        <v>34</v>
      </c>
      <c r="S24" s="48">
        <v>517</v>
      </c>
      <c r="T24" s="49">
        <f t="shared" si="0"/>
        <v>0</v>
      </c>
      <c r="U24" s="355">
        <v>0</v>
      </c>
      <c r="V24" s="373" t="s">
        <v>108</v>
      </c>
      <c r="W24" s="373" t="s">
        <v>109</v>
      </c>
      <c r="Y24" s="35"/>
    </row>
    <row r="25" spans="1:25" s="34" customFormat="1" ht="45" customHeight="1" x14ac:dyDescent="0.2">
      <c r="A25" s="353"/>
      <c r="B25" s="353"/>
      <c r="C25" s="354"/>
      <c r="D25" s="355"/>
      <c r="E25" s="356"/>
      <c r="F25" s="40" t="s">
        <v>110</v>
      </c>
      <c r="G25" s="372"/>
      <c r="H25" s="354"/>
      <c r="I25" s="354"/>
      <c r="J25" s="354"/>
      <c r="K25" s="354"/>
      <c r="L25" s="374"/>
      <c r="M25" s="367"/>
      <c r="N25" s="40">
        <v>73472.45</v>
      </c>
      <c r="O25" s="368"/>
      <c r="P25" s="371"/>
      <c r="Q25" s="46">
        <f t="shared" si="1"/>
        <v>442.60512048192771</v>
      </c>
      <c r="R25" s="369"/>
      <c r="S25" s="48">
        <v>166</v>
      </c>
      <c r="T25" s="49">
        <f t="shared" si="0"/>
        <v>0</v>
      </c>
      <c r="U25" s="355"/>
      <c r="V25" s="373"/>
      <c r="W25" s="373"/>
      <c r="Y25" s="35"/>
    </row>
    <row r="26" spans="1:25" s="34" customFormat="1" ht="45" customHeight="1" x14ac:dyDescent="0.2">
      <c r="A26" s="353">
        <v>10</v>
      </c>
      <c r="B26" s="353" t="s">
        <v>27</v>
      </c>
      <c r="C26" s="354" t="s">
        <v>28</v>
      </c>
      <c r="D26" s="355" t="s">
        <v>111</v>
      </c>
      <c r="E26" s="356" t="s">
        <v>112</v>
      </c>
      <c r="F26" s="40" t="s">
        <v>113</v>
      </c>
      <c r="G26" s="372" t="s">
        <v>52</v>
      </c>
      <c r="H26" s="353" t="s">
        <v>55</v>
      </c>
      <c r="I26" s="353" t="s">
        <v>33</v>
      </c>
      <c r="J26" s="354" t="s">
        <v>28</v>
      </c>
      <c r="K26" s="353" t="s">
        <v>33</v>
      </c>
      <c r="L26" s="374">
        <v>350</v>
      </c>
      <c r="M26" s="367" t="s">
        <v>31</v>
      </c>
      <c r="N26" s="40">
        <v>590378.67000000004</v>
      </c>
      <c r="O26" s="368">
        <v>44202</v>
      </c>
      <c r="P26" s="371">
        <v>44246</v>
      </c>
      <c r="Q26" s="46">
        <f t="shared" si="1"/>
        <v>638.24721081081088</v>
      </c>
      <c r="R26" s="369" t="s">
        <v>34</v>
      </c>
      <c r="S26" s="48">
        <v>925</v>
      </c>
      <c r="T26" s="49">
        <f t="shared" si="0"/>
        <v>0</v>
      </c>
      <c r="U26" s="355">
        <v>0</v>
      </c>
      <c r="V26" s="373" t="s">
        <v>114</v>
      </c>
      <c r="W26" s="373" t="s">
        <v>115</v>
      </c>
      <c r="Y26" s="35"/>
    </row>
    <row r="27" spans="1:25" s="34" customFormat="1" ht="45" customHeight="1" x14ac:dyDescent="0.2">
      <c r="A27" s="353"/>
      <c r="B27" s="353"/>
      <c r="C27" s="354"/>
      <c r="D27" s="355"/>
      <c r="E27" s="356"/>
      <c r="F27" s="40" t="s">
        <v>116</v>
      </c>
      <c r="G27" s="372"/>
      <c r="H27" s="353"/>
      <c r="I27" s="353"/>
      <c r="J27" s="354"/>
      <c r="K27" s="353"/>
      <c r="L27" s="374"/>
      <c r="M27" s="367"/>
      <c r="N27" s="40">
        <v>242119.5</v>
      </c>
      <c r="O27" s="368"/>
      <c r="P27" s="371"/>
      <c r="Q27" s="46">
        <f t="shared" si="1"/>
        <v>350.39001447178003</v>
      </c>
      <c r="R27" s="369"/>
      <c r="S27" s="48">
        <v>691</v>
      </c>
      <c r="T27" s="49">
        <f>U27*100%/N27</f>
        <v>0</v>
      </c>
      <c r="U27" s="355"/>
      <c r="V27" s="373"/>
      <c r="W27" s="373"/>
      <c r="Y27" s="35"/>
    </row>
    <row r="28" spans="1:25" s="34" customFormat="1" ht="45" customHeight="1" x14ac:dyDescent="0.2">
      <c r="A28" s="353"/>
      <c r="B28" s="353"/>
      <c r="C28" s="354"/>
      <c r="D28" s="355"/>
      <c r="E28" s="356"/>
      <c r="F28" s="40" t="s">
        <v>117</v>
      </c>
      <c r="G28" s="372"/>
      <c r="H28" s="353"/>
      <c r="I28" s="353"/>
      <c r="J28" s="354"/>
      <c r="K28" s="353"/>
      <c r="L28" s="374"/>
      <c r="M28" s="367"/>
      <c r="N28" s="40">
        <v>96179.65</v>
      </c>
      <c r="O28" s="368"/>
      <c r="P28" s="371"/>
      <c r="Q28" s="46">
        <f t="shared" si="1"/>
        <v>1479.686923076923</v>
      </c>
      <c r="R28" s="369"/>
      <c r="S28" s="48">
        <v>65</v>
      </c>
      <c r="T28" s="49">
        <f t="shared" si="0"/>
        <v>0</v>
      </c>
      <c r="U28" s="355"/>
      <c r="V28" s="373"/>
      <c r="W28" s="373"/>
      <c r="Y28" s="35"/>
    </row>
    <row r="29" spans="1:25" s="34" customFormat="1" ht="45" customHeight="1" x14ac:dyDescent="0.2">
      <c r="A29" s="38">
        <v>11</v>
      </c>
      <c r="B29" s="38" t="s">
        <v>27</v>
      </c>
      <c r="C29" s="39" t="s">
        <v>28</v>
      </c>
      <c r="D29" s="40" t="s">
        <v>118</v>
      </c>
      <c r="E29" s="41" t="s">
        <v>119</v>
      </c>
      <c r="F29" s="40" t="s">
        <v>120</v>
      </c>
      <c r="G29" s="42" t="s">
        <v>29</v>
      </c>
      <c r="H29" s="39" t="s">
        <v>48</v>
      </c>
      <c r="I29" s="39" t="s">
        <v>33</v>
      </c>
      <c r="J29" s="39" t="s">
        <v>28</v>
      </c>
      <c r="K29" s="39" t="s">
        <v>33</v>
      </c>
      <c r="L29" s="61">
        <v>180</v>
      </c>
      <c r="M29" s="44" t="s">
        <v>31</v>
      </c>
      <c r="N29" s="40">
        <v>250125</v>
      </c>
      <c r="O29" s="45">
        <v>44214</v>
      </c>
      <c r="P29" s="62">
        <v>44330</v>
      </c>
      <c r="Q29" s="46">
        <f t="shared" si="1"/>
        <v>115</v>
      </c>
      <c r="R29" s="47" t="s">
        <v>39</v>
      </c>
      <c r="S29" s="48">
        <v>2175</v>
      </c>
      <c r="T29" s="49">
        <f t="shared" si="0"/>
        <v>0</v>
      </c>
      <c r="U29" s="40">
        <v>0</v>
      </c>
      <c r="V29" s="59" t="s">
        <v>121</v>
      </c>
      <c r="W29" s="59" t="s">
        <v>122</v>
      </c>
      <c r="Y29" s="35"/>
    </row>
    <row r="30" spans="1:25" s="34" customFormat="1" ht="45" customHeight="1" x14ac:dyDescent="0.2">
      <c r="A30" s="353">
        <v>12</v>
      </c>
      <c r="B30" s="353" t="s">
        <v>27</v>
      </c>
      <c r="C30" s="353" t="s">
        <v>28</v>
      </c>
      <c r="D30" s="355" t="s">
        <v>123</v>
      </c>
      <c r="E30" s="356" t="s">
        <v>124</v>
      </c>
      <c r="F30" s="40" t="s">
        <v>125</v>
      </c>
      <c r="G30" s="372" t="s">
        <v>44</v>
      </c>
      <c r="H30" s="353" t="s">
        <v>36</v>
      </c>
      <c r="I30" s="354" t="s">
        <v>35</v>
      </c>
      <c r="J30" s="353" t="s">
        <v>28</v>
      </c>
      <c r="K30" s="354" t="s">
        <v>35</v>
      </c>
      <c r="L30" s="374">
        <v>450</v>
      </c>
      <c r="M30" s="367" t="s">
        <v>31</v>
      </c>
      <c r="N30" s="40">
        <v>1160396.45</v>
      </c>
      <c r="O30" s="368">
        <v>44228</v>
      </c>
      <c r="P30" s="371">
        <v>44323</v>
      </c>
      <c r="Q30" s="46">
        <f t="shared" si="1"/>
        <v>833.61813936781607</v>
      </c>
      <c r="R30" s="369" t="s">
        <v>34</v>
      </c>
      <c r="S30" s="48">
        <v>1392</v>
      </c>
      <c r="T30" s="49">
        <f t="shared" si="0"/>
        <v>0</v>
      </c>
      <c r="U30" s="355">
        <v>0</v>
      </c>
      <c r="V30" s="373" t="s">
        <v>126</v>
      </c>
      <c r="W30" s="373" t="s">
        <v>127</v>
      </c>
      <c r="Y30" s="35"/>
    </row>
    <row r="31" spans="1:25" s="34" customFormat="1" ht="45" customHeight="1" x14ac:dyDescent="0.2">
      <c r="A31" s="353"/>
      <c r="B31" s="353"/>
      <c r="C31" s="353"/>
      <c r="D31" s="355"/>
      <c r="E31" s="356"/>
      <c r="F31" s="40" t="s">
        <v>104</v>
      </c>
      <c r="G31" s="372"/>
      <c r="H31" s="353"/>
      <c r="I31" s="354"/>
      <c r="J31" s="353"/>
      <c r="K31" s="354"/>
      <c r="L31" s="374"/>
      <c r="M31" s="367"/>
      <c r="N31" s="40">
        <v>201714.7</v>
      </c>
      <c r="O31" s="368"/>
      <c r="P31" s="371"/>
      <c r="Q31" s="46">
        <f t="shared" si="1"/>
        <v>382.03541666666666</v>
      </c>
      <c r="R31" s="369"/>
      <c r="S31" s="48">
        <v>528</v>
      </c>
      <c r="T31" s="49">
        <f t="shared" si="0"/>
        <v>0</v>
      </c>
      <c r="U31" s="355"/>
      <c r="V31" s="373"/>
      <c r="W31" s="373"/>
      <c r="Y31" s="35"/>
    </row>
    <row r="32" spans="1:25" s="34" customFormat="1" ht="45" customHeight="1" x14ac:dyDescent="0.2">
      <c r="A32" s="38">
        <v>13</v>
      </c>
      <c r="B32" s="38" t="s">
        <v>27</v>
      </c>
      <c r="C32" s="39" t="s">
        <v>28</v>
      </c>
      <c r="D32" s="40" t="s">
        <v>128</v>
      </c>
      <c r="E32" s="41" t="s">
        <v>129</v>
      </c>
      <c r="F32" s="40" t="s">
        <v>130</v>
      </c>
      <c r="G32" s="42" t="s">
        <v>29</v>
      </c>
      <c r="H32" s="39" t="s">
        <v>45</v>
      </c>
      <c r="I32" s="39" t="s">
        <v>38</v>
      </c>
      <c r="J32" s="39" t="s">
        <v>28</v>
      </c>
      <c r="K32" s="39" t="s">
        <v>41</v>
      </c>
      <c r="L32" s="61">
        <v>150</v>
      </c>
      <c r="M32" s="44" t="s">
        <v>31</v>
      </c>
      <c r="N32" s="40">
        <v>145000</v>
      </c>
      <c r="O32" s="45">
        <v>44214</v>
      </c>
      <c r="P32" s="62">
        <v>44267</v>
      </c>
      <c r="Q32" s="46">
        <f t="shared" si="1"/>
        <v>145000</v>
      </c>
      <c r="R32" s="47" t="s">
        <v>32</v>
      </c>
      <c r="S32" s="48">
        <v>1</v>
      </c>
      <c r="T32" s="49">
        <f t="shared" si="0"/>
        <v>0</v>
      </c>
      <c r="U32" s="40">
        <v>0</v>
      </c>
      <c r="V32" s="59" t="s">
        <v>131</v>
      </c>
      <c r="W32" s="59" t="s">
        <v>132</v>
      </c>
      <c r="Y32" s="35"/>
    </row>
    <row r="33" spans="1:25" s="34" customFormat="1" ht="75" customHeight="1" x14ac:dyDescent="0.2">
      <c r="A33" s="38">
        <v>14</v>
      </c>
      <c r="B33" s="38" t="s">
        <v>27</v>
      </c>
      <c r="C33" s="39" t="s">
        <v>40</v>
      </c>
      <c r="D33" s="40" t="s">
        <v>133</v>
      </c>
      <c r="E33" s="41" t="s">
        <v>134</v>
      </c>
      <c r="F33" s="40" t="s">
        <v>135</v>
      </c>
      <c r="G33" s="63" t="s">
        <v>42</v>
      </c>
      <c r="H33" s="39" t="s">
        <v>45</v>
      </c>
      <c r="I33" s="39" t="s">
        <v>41</v>
      </c>
      <c r="J33" s="39" t="s">
        <v>40</v>
      </c>
      <c r="K33" s="39" t="s">
        <v>41</v>
      </c>
      <c r="L33" s="61">
        <v>150</v>
      </c>
      <c r="M33" s="64" t="s">
        <v>31</v>
      </c>
      <c r="N33" s="40">
        <v>421419.5</v>
      </c>
      <c r="O33" s="45">
        <v>44207</v>
      </c>
      <c r="P33" s="62">
        <v>44274</v>
      </c>
      <c r="Q33" s="46">
        <f t="shared" si="1"/>
        <v>637.06651549508695</v>
      </c>
      <c r="R33" s="47" t="s">
        <v>39</v>
      </c>
      <c r="S33" s="48">
        <v>661.5</v>
      </c>
      <c r="T33" s="65">
        <f>U33*100%/1032489.33</f>
        <v>0.10203962107773067</v>
      </c>
      <c r="U33" s="40">
        <v>105354.82</v>
      </c>
      <c r="V33" s="59" t="s">
        <v>136</v>
      </c>
      <c r="W33" s="59" t="s">
        <v>137</v>
      </c>
      <c r="Y33" s="35"/>
    </row>
    <row r="34" spans="1:25" s="34" customFormat="1" ht="45" customHeight="1" x14ac:dyDescent="0.2">
      <c r="A34" s="353">
        <v>15</v>
      </c>
      <c r="B34" s="353" t="s">
        <v>27</v>
      </c>
      <c r="C34" s="354" t="s">
        <v>40</v>
      </c>
      <c r="D34" s="355" t="s">
        <v>138</v>
      </c>
      <c r="E34" s="356" t="s">
        <v>139</v>
      </c>
      <c r="F34" s="40" t="s">
        <v>140</v>
      </c>
      <c r="G34" s="372" t="s">
        <v>52</v>
      </c>
      <c r="H34" s="354" t="s">
        <v>141</v>
      </c>
      <c r="I34" s="353" t="s">
        <v>50</v>
      </c>
      <c r="J34" s="354" t="s">
        <v>40</v>
      </c>
      <c r="K34" s="354" t="s">
        <v>50</v>
      </c>
      <c r="L34" s="374">
        <v>250</v>
      </c>
      <c r="M34" s="367" t="s">
        <v>31</v>
      </c>
      <c r="N34" s="40">
        <v>892536.2</v>
      </c>
      <c r="O34" s="368">
        <v>44221</v>
      </c>
      <c r="P34" s="371">
        <v>44302</v>
      </c>
      <c r="Q34" s="46">
        <f t="shared" si="1"/>
        <v>918.24711934156369</v>
      </c>
      <c r="R34" s="369" t="s">
        <v>34</v>
      </c>
      <c r="S34" s="48">
        <v>972</v>
      </c>
      <c r="T34" s="375">
        <f>U35*100%/N35</f>
        <v>0</v>
      </c>
      <c r="U34" s="355">
        <v>0</v>
      </c>
      <c r="V34" s="373" t="s">
        <v>142</v>
      </c>
      <c r="W34" s="373" t="s">
        <v>143</v>
      </c>
      <c r="Y34" s="35"/>
    </row>
    <row r="35" spans="1:25" s="34" customFormat="1" ht="45" customHeight="1" x14ac:dyDescent="0.2">
      <c r="A35" s="353"/>
      <c r="B35" s="353"/>
      <c r="C35" s="354"/>
      <c r="D35" s="355"/>
      <c r="E35" s="356"/>
      <c r="F35" s="40" t="s">
        <v>116</v>
      </c>
      <c r="G35" s="372"/>
      <c r="H35" s="354"/>
      <c r="I35" s="353"/>
      <c r="J35" s="354"/>
      <c r="K35" s="354"/>
      <c r="L35" s="374"/>
      <c r="M35" s="367"/>
      <c r="N35" s="40">
        <v>189208.81</v>
      </c>
      <c r="O35" s="368"/>
      <c r="P35" s="371"/>
      <c r="Q35" s="46">
        <f t="shared" si="1"/>
        <v>461.48490243902438</v>
      </c>
      <c r="R35" s="369"/>
      <c r="S35" s="48">
        <v>410</v>
      </c>
      <c r="T35" s="375"/>
      <c r="U35" s="355"/>
      <c r="V35" s="373"/>
      <c r="W35" s="373"/>
      <c r="Y35" s="35"/>
    </row>
    <row r="36" spans="1:25" s="34" customFormat="1" ht="45" customHeight="1" x14ac:dyDescent="0.2">
      <c r="A36" s="38">
        <v>16</v>
      </c>
      <c r="B36" s="38" t="s">
        <v>27</v>
      </c>
      <c r="C36" s="39" t="s">
        <v>40</v>
      </c>
      <c r="D36" s="40" t="s">
        <v>144</v>
      </c>
      <c r="E36" s="41" t="s">
        <v>145</v>
      </c>
      <c r="F36" s="40" t="s">
        <v>146</v>
      </c>
      <c r="G36" s="42" t="s">
        <v>29</v>
      </c>
      <c r="H36" s="39" t="s">
        <v>48</v>
      </c>
      <c r="I36" s="39" t="s">
        <v>56</v>
      </c>
      <c r="J36" s="39" t="s">
        <v>40</v>
      </c>
      <c r="K36" s="39" t="s">
        <v>56</v>
      </c>
      <c r="L36" s="61">
        <v>250</v>
      </c>
      <c r="M36" s="44" t="s">
        <v>31</v>
      </c>
      <c r="N36" s="40">
        <v>172500</v>
      </c>
      <c r="O36" s="45">
        <v>44228</v>
      </c>
      <c r="P36" s="62">
        <v>44302</v>
      </c>
      <c r="Q36" s="46">
        <f t="shared" si="1"/>
        <v>115</v>
      </c>
      <c r="R36" s="47" t="s">
        <v>34</v>
      </c>
      <c r="S36" s="48">
        <v>1500</v>
      </c>
      <c r="T36" s="49">
        <f>U36*100%/N36</f>
        <v>0</v>
      </c>
      <c r="U36" s="40">
        <v>0</v>
      </c>
      <c r="V36" s="59" t="s">
        <v>147</v>
      </c>
      <c r="W36" s="59" t="s">
        <v>148</v>
      </c>
      <c r="Y36" s="35"/>
    </row>
    <row r="37" spans="1:25" s="34" customFormat="1" ht="45" customHeight="1" x14ac:dyDescent="0.2">
      <c r="A37" s="353">
        <v>17</v>
      </c>
      <c r="B37" s="353" t="s">
        <v>27</v>
      </c>
      <c r="C37" s="354" t="s">
        <v>40</v>
      </c>
      <c r="D37" s="355" t="s">
        <v>149</v>
      </c>
      <c r="E37" s="356" t="s">
        <v>150</v>
      </c>
      <c r="F37" s="40" t="s">
        <v>151</v>
      </c>
      <c r="G37" s="372" t="s">
        <v>44</v>
      </c>
      <c r="H37" s="39" t="s">
        <v>48</v>
      </c>
      <c r="I37" s="354" t="s">
        <v>37</v>
      </c>
      <c r="J37" s="354" t="s">
        <v>40</v>
      </c>
      <c r="K37" s="354" t="s">
        <v>37</v>
      </c>
      <c r="L37" s="374">
        <v>150</v>
      </c>
      <c r="M37" s="367" t="s">
        <v>31</v>
      </c>
      <c r="N37" s="40">
        <v>603439</v>
      </c>
      <c r="O37" s="368">
        <v>44197</v>
      </c>
      <c r="P37" s="371">
        <v>44309</v>
      </c>
      <c r="Q37" s="46">
        <f t="shared" si="1"/>
        <v>855.94184397163122</v>
      </c>
      <c r="R37" s="369" t="s">
        <v>34</v>
      </c>
      <c r="S37" s="48">
        <v>705</v>
      </c>
      <c r="T37" s="49">
        <f t="shared" ref="T37:T46" si="2">U37*100%/N37</f>
        <v>0</v>
      </c>
      <c r="U37" s="355">
        <v>0</v>
      </c>
      <c r="V37" s="373" t="s">
        <v>152</v>
      </c>
      <c r="W37" s="373" t="s">
        <v>153</v>
      </c>
      <c r="Y37" s="35"/>
    </row>
    <row r="38" spans="1:25" s="34" customFormat="1" ht="45" customHeight="1" x14ac:dyDescent="0.2">
      <c r="A38" s="353"/>
      <c r="B38" s="353"/>
      <c r="C38" s="354"/>
      <c r="D38" s="355"/>
      <c r="E38" s="356"/>
      <c r="F38" s="40" t="s">
        <v>104</v>
      </c>
      <c r="G38" s="372"/>
      <c r="H38" s="39" t="s">
        <v>48</v>
      </c>
      <c r="I38" s="354"/>
      <c r="J38" s="354"/>
      <c r="K38" s="354"/>
      <c r="L38" s="374"/>
      <c r="M38" s="367"/>
      <c r="N38" s="40">
        <v>107298.65</v>
      </c>
      <c r="O38" s="368"/>
      <c r="P38" s="371"/>
      <c r="Q38" s="46">
        <f t="shared" si="1"/>
        <v>397.4024074074074</v>
      </c>
      <c r="R38" s="369"/>
      <c r="S38" s="48">
        <v>270</v>
      </c>
      <c r="T38" s="49">
        <f t="shared" si="2"/>
        <v>0</v>
      </c>
      <c r="U38" s="355"/>
      <c r="V38" s="373"/>
      <c r="W38" s="373"/>
      <c r="Y38" s="35"/>
    </row>
    <row r="39" spans="1:25" s="34" customFormat="1" ht="45" customHeight="1" x14ac:dyDescent="0.2">
      <c r="A39" s="353">
        <v>18</v>
      </c>
      <c r="B39" s="353" t="s">
        <v>27</v>
      </c>
      <c r="C39" s="354" t="s">
        <v>40</v>
      </c>
      <c r="D39" s="355" t="s">
        <v>154</v>
      </c>
      <c r="E39" s="356" t="s">
        <v>155</v>
      </c>
      <c r="F39" s="40" t="s">
        <v>156</v>
      </c>
      <c r="G39" s="372" t="s">
        <v>52</v>
      </c>
      <c r="H39" s="354" t="s">
        <v>55</v>
      </c>
      <c r="I39" s="354" t="s">
        <v>33</v>
      </c>
      <c r="J39" s="354" t="s">
        <v>40</v>
      </c>
      <c r="K39" s="354" t="s">
        <v>33</v>
      </c>
      <c r="L39" s="374">
        <v>350</v>
      </c>
      <c r="M39" s="367" t="s">
        <v>31</v>
      </c>
      <c r="N39" s="40">
        <v>2413093.2000000002</v>
      </c>
      <c r="O39" s="368">
        <v>44242</v>
      </c>
      <c r="P39" s="371">
        <v>44337</v>
      </c>
      <c r="Q39" s="46">
        <f t="shared" si="1"/>
        <v>903.10374251497012</v>
      </c>
      <c r="R39" s="369" t="s">
        <v>34</v>
      </c>
      <c r="S39" s="48">
        <v>2672</v>
      </c>
      <c r="T39" s="49">
        <f t="shared" si="2"/>
        <v>0</v>
      </c>
      <c r="U39" s="355">
        <v>0</v>
      </c>
      <c r="V39" s="373" t="s">
        <v>157</v>
      </c>
      <c r="W39" s="373" t="s">
        <v>158</v>
      </c>
      <c r="Y39" s="35"/>
    </row>
    <row r="40" spans="1:25" s="34" customFormat="1" ht="45" customHeight="1" x14ac:dyDescent="0.2">
      <c r="A40" s="353"/>
      <c r="B40" s="353"/>
      <c r="C40" s="354"/>
      <c r="D40" s="355"/>
      <c r="E40" s="356"/>
      <c r="F40" s="40" t="s">
        <v>116</v>
      </c>
      <c r="G40" s="372"/>
      <c r="H40" s="354"/>
      <c r="I40" s="354"/>
      <c r="J40" s="354"/>
      <c r="K40" s="354"/>
      <c r="L40" s="374"/>
      <c r="M40" s="367"/>
      <c r="N40" s="40">
        <v>527394.65</v>
      </c>
      <c r="O40" s="368"/>
      <c r="P40" s="371"/>
      <c r="Q40" s="46">
        <f t="shared" si="1"/>
        <v>470.88808035714288</v>
      </c>
      <c r="R40" s="369"/>
      <c r="S40" s="48">
        <v>1120</v>
      </c>
      <c r="T40" s="49">
        <f t="shared" si="2"/>
        <v>0</v>
      </c>
      <c r="U40" s="355"/>
      <c r="V40" s="373"/>
      <c r="W40" s="373"/>
      <c r="Y40" s="35"/>
    </row>
    <row r="41" spans="1:25" s="34" customFormat="1" ht="45" customHeight="1" x14ac:dyDescent="0.2">
      <c r="A41" s="354">
        <v>19</v>
      </c>
      <c r="B41" s="353" t="s">
        <v>27</v>
      </c>
      <c r="C41" s="39" t="s">
        <v>40</v>
      </c>
      <c r="D41" s="355" t="s">
        <v>159</v>
      </c>
      <c r="E41" s="356" t="s">
        <v>160</v>
      </c>
      <c r="F41" s="40" t="s">
        <v>161</v>
      </c>
      <c r="G41" s="372" t="s">
        <v>44</v>
      </c>
      <c r="H41" s="353" t="s">
        <v>48</v>
      </c>
      <c r="I41" s="354" t="s">
        <v>37</v>
      </c>
      <c r="J41" s="39" t="s">
        <v>40</v>
      </c>
      <c r="K41" s="354" t="s">
        <v>37</v>
      </c>
      <c r="L41" s="374">
        <v>250</v>
      </c>
      <c r="M41" s="367" t="s">
        <v>31</v>
      </c>
      <c r="N41" s="40">
        <v>659190.23</v>
      </c>
      <c r="O41" s="368">
        <v>44249</v>
      </c>
      <c r="P41" s="371">
        <v>44344</v>
      </c>
      <c r="Q41" s="46">
        <f t="shared" si="1"/>
        <v>858.32061197916664</v>
      </c>
      <c r="R41" s="369" t="s">
        <v>34</v>
      </c>
      <c r="S41" s="48">
        <v>768</v>
      </c>
      <c r="T41" s="49">
        <f t="shared" si="2"/>
        <v>0</v>
      </c>
      <c r="U41" s="40">
        <v>0</v>
      </c>
      <c r="V41" s="373" t="s">
        <v>162</v>
      </c>
      <c r="W41" s="373" t="s">
        <v>163</v>
      </c>
      <c r="Y41" s="35"/>
    </row>
    <row r="42" spans="1:25" s="34" customFormat="1" ht="45" customHeight="1" x14ac:dyDescent="0.2">
      <c r="A42" s="354"/>
      <c r="B42" s="353"/>
      <c r="C42" s="39"/>
      <c r="D42" s="355"/>
      <c r="E42" s="356"/>
      <c r="F42" s="40" t="s">
        <v>164</v>
      </c>
      <c r="G42" s="372"/>
      <c r="H42" s="353"/>
      <c r="I42" s="354"/>
      <c r="J42" s="39"/>
      <c r="K42" s="354"/>
      <c r="L42" s="374"/>
      <c r="M42" s="367"/>
      <c r="N42" s="40">
        <v>95336.48</v>
      </c>
      <c r="O42" s="368"/>
      <c r="P42" s="371"/>
      <c r="Q42" s="46">
        <f t="shared" si="1"/>
        <v>397.2353333333333</v>
      </c>
      <c r="R42" s="369"/>
      <c r="S42" s="48">
        <v>240</v>
      </c>
      <c r="T42" s="49">
        <f t="shared" si="2"/>
        <v>0</v>
      </c>
      <c r="U42" s="40"/>
      <c r="V42" s="373"/>
      <c r="W42" s="373"/>
      <c r="Y42" s="35"/>
    </row>
    <row r="43" spans="1:25" s="34" customFormat="1" ht="45" customHeight="1" x14ac:dyDescent="0.2">
      <c r="A43" s="354">
        <v>20</v>
      </c>
      <c r="B43" s="353" t="s">
        <v>27</v>
      </c>
      <c r="C43" s="353" t="s">
        <v>40</v>
      </c>
      <c r="D43" s="355" t="s">
        <v>165</v>
      </c>
      <c r="E43" s="356" t="s">
        <v>166</v>
      </c>
      <c r="F43" s="40" t="s">
        <v>167</v>
      </c>
      <c r="G43" s="372" t="s">
        <v>52</v>
      </c>
      <c r="H43" s="353" t="s">
        <v>36</v>
      </c>
      <c r="I43" s="354" t="s">
        <v>33</v>
      </c>
      <c r="J43" s="353" t="s">
        <v>40</v>
      </c>
      <c r="K43" s="353" t="s">
        <v>33</v>
      </c>
      <c r="L43" s="370">
        <v>180</v>
      </c>
      <c r="M43" s="367" t="s">
        <v>31</v>
      </c>
      <c r="N43" s="40">
        <v>532172.69999999995</v>
      </c>
      <c r="O43" s="371">
        <v>44263</v>
      </c>
      <c r="P43" s="368">
        <v>44365</v>
      </c>
      <c r="Q43" s="46">
        <f t="shared" si="1"/>
        <v>922.30970537261692</v>
      </c>
      <c r="R43" s="376" t="s">
        <v>34</v>
      </c>
      <c r="S43" s="67">
        <v>577</v>
      </c>
      <c r="T43" s="49">
        <f t="shared" si="2"/>
        <v>0</v>
      </c>
      <c r="U43" s="40">
        <v>0</v>
      </c>
      <c r="V43" s="373" t="s">
        <v>168</v>
      </c>
      <c r="W43" s="373" t="s">
        <v>46</v>
      </c>
      <c r="Y43" s="35"/>
    </row>
    <row r="44" spans="1:25" s="34" customFormat="1" ht="45" customHeight="1" x14ac:dyDescent="0.2">
      <c r="A44" s="354"/>
      <c r="B44" s="353"/>
      <c r="C44" s="353"/>
      <c r="D44" s="355"/>
      <c r="E44" s="356"/>
      <c r="F44" s="40" t="s">
        <v>104</v>
      </c>
      <c r="G44" s="372"/>
      <c r="H44" s="353"/>
      <c r="I44" s="354"/>
      <c r="J44" s="353"/>
      <c r="K44" s="353"/>
      <c r="L44" s="370"/>
      <c r="M44" s="367"/>
      <c r="N44" s="40">
        <v>115623.2</v>
      </c>
      <c r="O44" s="371"/>
      <c r="P44" s="368"/>
      <c r="Q44" s="46">
        <f t="shared" si="1"/>
        <v>436.31396226415092</v>
      </c>
      <c r="R44" s="376"/>
      <c r="S44" s="67">
        <v>265</v>
      </c>
      <c r="T44" s="49">
        <f t="shared" si="2"/>
        <v>0</v>
      </c>
      <c r="U44" s="40"/>
      <c r="V44" s="373"/>
      <c r="W44" s="373"/>
      <c r="Y44" s="35"/>
    </row>
    <row r="45" spans="1:25" s="34" customFormat="1" ht="45" customHeight="1" x14ac:dyDescent="0.2">
      <c r="A45" s="353">
        <v>21</v>
      </c>
      <c r="B45" s="353" t="s">
        <v>27</v>
      </c>
      <c r="C45" s="353" t="s">
        <v>40</v>
      </c>
      <c r="D45" s="377" t="s">
        <v>169</v>
      </c>
      <c r="E45" s="356" t="s">
        <v>170</v>
      </c>
      <c r="F45" s="40" t="s">
        <v>171</v>
      </c>
      <c r="G45" s="42" t="s">
        <v>29</v>
      </c>
      <c r="H45" s="354" t="s">
        <v>48</v>
      </c>
      <c r="I45" s="353" t="s">
        <v>30</v>
      </c>
      <c r="J45" s="353" t="s">
        <v>40</v>
      </c>
      <c r="K45" s="353" t="s">
        <v>30</v>
      </c>
      <c r="L45" s="370">
        <v>150</v>
      </c>
      <c r="M45" s="367" t="s">
        <v>31</v>
      </c>
      <c r="N45" s="40">
        <v>138000</v>
      </c>
      <c r="O45" s="371">
        <v>44256</v>
      </c>
      <c r="P45" s="371">
        <v>44330</v>
      </c>
      <c r="Q45" s="46">
        <f t="shared" si="1"/>
        <v>115</v>
      </c>
      <c r="R45" s="376" t="s">
        <v>34</v>
      </c>
      <c r="S45" s="48">
        <v>1200</v>
      </c>
      <c r="T45" s="49">
        <f t="shared" si="2"/>
        <v>0</v>
      </c>
      <c r="U45" s="355">
        <v>0</v>
      </c>
      <c r="V45" s="373" t="s">
        <v>172</v>
      </c>
      <c r="W45" s="373" t="s">
        <v>173</v>
      </c>
      <c r="Y45" s="35"/>
    </row>
    <row r="46" spans="1:25" s="34" customFormat="1" ht="45" customHeight="1" x14ac:dyDescent="0.2">
      <c r="A46" s="353"/>
      <c r="B46" s="353"/>
      <c r="C46" s="353"/>
      <c r="D46" s="377"/>
      <c r="E46" s="356"/>
      <c r="F46" s="40" t="s">
        <v>174</v>
      </c>
      <c r="G46" s="42" t="s">
        <v>29</v>
      </c>
      <c r="H46" s="354"/>
      <c r="I46" s="353"/>
      <c r="J46" s="353"/>
      <c r="K46" s="353"/>
      <c r="L46" s="370"/>
      <c r="M46" s="367"/>
      <c r="N46" s="40">
        <v>151800</v>
      </c>
      <c r="O46" s="371"/>
      <c r="P46" s="371"/>
      <c r="Q46" s="46">
        <f t="shared" si="1"/>
        <v>115</v>
      </c>
      <c r="R46" s="376"/>
      <c r="S46" s="48">
        <v>1320</v>
      </c>
      <c r="T46" s="49">
        <f t="shared" si="2"/>
        <v>0</v>
      </c>
      <c r="U46" s="355"/>
      <c r="V46" s="373"/>
      <c r="W46" s="373"/>
      <c r="Y46" s="35"/>
    </row>
    <row r="47" spans="1:25" s="34" customFormat="1" ht="45" customHeight="1" x14ac:dyDescent="0.2">
      <c r="A47" s="353">
        <v>22</v>
      </c>
      <c r="B47" s="353" t="s">
        <v>27</v>
      </c>
      <c r="C47" s="354" t="s">
        <v>47</v>
      </c>
      <c r="D47" s="355" t="s">
        <v>175</v>
      </c>
      <c r="E47" s="356" t="s">
        <v>176</v>
      </c>
      <c r="F47" s="40" t="s">
        <v>177</v>
      </c>
      <c r="G47" s="372" t="s">
        <v>51</v>
      </c>
      <c r="H47" s="353" t="s">
        <v>43</v>
      </c>
      <c r="I47" s="354" t="s">
        <v>33</v>
      </c>
      <c r="J47" s="354" t="s">
        <v>47</v>
      </c>
      <c r="K47" s="354" t="s">
        <v>33</v>
      </c>
      <c r="L47" s="374">
        <v>600</v>
      </c>
      <c r="M47" s="367" t="s">
        <v>31</v>
      </c>
      <c r="N47" s="40">
        <v>2207724.06</v>
      </c>
      <c r="O47" s="368">
        <v>44242</v>
      </c>
      <c r="P47" s="371">
        <v>44372</v>
      </c>
      <c r="Q47" s="46">
        <f t="shared" si="1"/>
        <v>1108.2952108433735</v>
      </c>
      <c r="R47" s="369" t="s">
        <v>34</v>
      </c>
      <c r="S47" s="48">
        <v>1992</v>
      </c>
      <c r="T47" s="375">
        <f>U47*100%/159897.33</f>
        <v>0</v>
      </c>
      <c r="U47" s="355">
        <v>0</v>
      </c>
      <c r="V47" s="373" t="s">
        <v>178</v>
      </c>
      <c r="W47" s="373" t="s">
        <v>179</v>
      </c>
      <c r="Y47" s="35"/>
    </row>
    <row r="48" spans="1:25" s="34" customFormat="1" ht="45" customHeight="1" x14ac:dyDescent="0.2">
      <c r="A48" s="353"/>
      <c r="B48" s="353"/>
      <c r="C48" s="354"/>
      <c r="D48" s="355"/>
      <c r="E48" s="356"/>
      <c r="F48" s="40" t="s">
        <v>116</v>
      </c>
      <c r="G48" s="372"/>
      <c r="H48" s="353"/>
      <c r="I48" s="354"/>
      <c r="J48" s="354"/>
      <c r="K48" s="354"/>
      <c r="L48" s="374"/>
      <c r="M48" s="367"/>
      <c r="N48" s="40"/>
      <c r="O48" s="368"/>
      <c r="P48" s="371"/>
      <c r="Q48" s="46">
        <f t="shared" si="1"/>
        <v>0</v>
      </c>
      <c r="R48" s="369"/>
      <c r="S48" s="48">
        <v>801</v>
      </c>
      <c r="T48" s="375"/>
      <c r="U48" s="355"/>
      <c r="V48" s="373"/>
      <c r="W48" s="373"/>
      <c r="Y48" s="35"/>
    </row>
    <row r="49" spans="1:25" s="34" customFormat="1" ht="45" customHeight="1" x14ac:dyDescent="0.2">
      <c r="A49" s="38">
        <v>23</v>
      </c>
      <c r="B49" s="38" t="s">
        <v>27</v>
      </c>
      <c r="C49" s="39" t="s">
        <v>47</v>
      </c>
      <c r="D49" s="40" t="s">
        <v>180</v>
      </c>
      <c r="E49" s="41" t="s">
        <v>181</v>
      </c>
      <c r="F49" s="40" t="s">
        <v>182</v>
      </c>
      <c r="G49" s="42" t="s">
        <v>183</v>
      </c>
      <c r="H49" s="39" t="s">
        <v>48</v>
      </c>
      <c r="I49" s="39" t="s">
        <v>33</v>
      </c>
      <c r="J49" s="39" t="s">
        <v>47</v>
      </c>
      <c r="K49" s="39" t="s">
        <v>33</v>
      </c>
      <c r="L49" s="61">
        <v>180</v>
      </c>
      <c r="M49" s="44" t="s">
        <v>31</v>
      </c>
      <c r="N49" s="40">
        <v>643697.92000000004</v>
      </c>
      <c r="O49" s="45">
        <v>44207</v>
      </c>
      <c r="P49" s="62">
        <v>44274</v>
      </c>
      <c r="Q49" s="46">
        <f t="shared" si="1"/>
        <v>214565.97333333336</v>
      </c>
      <c r="R49" s="47" t="s">
        <v>54</v>
      </c>
      <c r="S49" s="48">
        <v>3</v>
      </c>
      <c r="T49" s="49">
        <f t="shared" ref="T49:T82" si="3">U49*100%/N49</f>
        <v>0</v>
      </c>
      <c r="U49" s="40">
        <v>0</v>
      </c>
      <c r="V49" s="59" t="s">
        <v>184</v>
      </c>
      <c r="W49" s="59" t="s">
        <v>185</v>
      </c>
      <c r="Y49" s="35"/>
    </row>
    <row r="50" spans="1:25" s="34" customFormat="1" ht="45" customHeight="1" x14ac:dyDescent="0.2">
      <c r="A50" s="353">
        <v>24</v>
      </c>
      <c r="B50" s="353" t="s">
        <v>27</v>
      </c>
      <c r="C50" s="354" t="s">
        <v>47</v>
      </c>
      <c r="D50" s="355" t="s">
        <v>186</v>
      </c>
      <c r="E50" s="356" t="s">
        <v>187</v>
      </c>
      <c r="F50" s="40" t="s">
        <v>188</v>
      </c>
      <c r="G50" s="372" t="s">
        <v>42</v>
      </c>
      <c r="H50" s="353" t="s">
        <v>45</v>
      </c>
      <c r="I50" s="354" t="s">
        <v>41</v>
      </c>
      <c r="J50" s="354" t="s">
        <v>47</v>
      </c>
      <c r="K50" s="354" t="s">
        <v>41</v>
      </c>
      <c r="L50" s="374">
        <v>185</v>
      </c>
      <c r="M50" s="367" t="s">
        <v>31</v>
      </c>
      <c r="N50" s="40">
        <v>842067.85</v>
      </c>
      <c r="O50" s="368">
        <v>44230</v>
      </c>
      <c r="P50" s="371">
        <v>44338</v>
      </c>
      <c r="Q50" s="46">
        <f t="shared" si="1"/>
        <v>933.55637472283809</v>
      </c>
      <c r="R50" s="369" t="s">
        <v>39</v>
      </c>
      <c r="S50" s="48">
        <v>902</v>
      </c>
      <c r="T50" s="49">
        <f t="shared" si="3"/>
        <v>0</v>
      </c>
      <c r="U50" s="40">
        <v>0</v>
      </c>
      <c r="V50" s="373" t="s">
        <v>189</v>
      </c>
      <c r="W50" s="373" t="s">
        <v>190</v>
      </c>
      <c r="Y50" s="35"/>
    </row>
    <row r="51" spans="1:25" s="34" customFormat="1" ht="45" customHeight="1" x14ac:dyDescent="0.2">
      <c r="A51" s="353"/>
      <c r="B51" s="353"/>
      <c r="C51" s="354"/>
      <c r="D51" s="355"/>
      <c r="E51" s="356"/>
      <c r="F51" s="40" t="s">
        <v>116</v>
      </c>
      <c r="G51" s="372"/>
      <c r="H51" s="353"/>
      <c r="I51" s="354"/>
      <c r="J51" s="354"/>
      <c r="K51" s="354"/>
      <c r="L51" s="374"/>
      <c r="M51" s="367"/>
      <c r="N51" s="40">
        <v>163005.5</v>
      </c>
      <c r="O51" s="368"/>
      <c r="P51" s="371"/>
      <c r="Q51" s="46">
        <f t="shared" si="1"/>
        <v>391.84014423076923</v>
      </c>
      <c r="R51" s="369"/>
      <c r="S51" s="48">
        <v>416</v>
      </c>
      <c r="T51" s="49">
        <f t="shared" si="3"/>
        <v>0</v>
      </c>
      <c r="U51" s="40"/>
      <c r="V51" s="373"/>
      <c r="W51" s="373"/>
      <c r="Y51" s="35"/>
    </row>
    <row r="52" spans="1:25" s="34" customFormat="1" ht="45" customHeight="1" x14ac:dyDescent="0.2">
      <c r="A52" s="353">
        <v>25</v>
      </c>
      <c r="B52" s="353" t="s">
        <v>27</v>
      </c>
      <c r="C52" s="354" t="s">
        <v>47</v>
      </c>
      <c r="D52" s="355" t="s">
        <v>191</v>
      </c>
      <c r="E52" s="356" t="s">
        <v>192</v>
      </c>
      <c r="F52" s="40" t="s">
        <v>193</v>
      </c>
      <c r="G52" s="372" t="s">
        <v>42</v>
      </c>
      <c r="H52" s="353" t="s">
        <v>45</v>
      </c>
      <c r="I52" s="354" t="s">
        <v>41</v>
      </c>
      <c r="J52" s="354" t="s">
        <v>47</v>
      </c>
      <c r="K52" s="354" t="s">
        <v>41</v>
      </c>
      <c r="L52" s="374">
        <v>250</v>
      </c>
      <c r="M52" s="367" t="s">
        <v>31</v>
      </c>
      <c r="N52" s="40">
        <v>1506188.2</v>
      </c>
      <c r="O52" s="368">
        <v>44256</v>
      </c>
      <c r="P52" s="371">
        <v>44372</v>
      </c>
      <c r="Q52" s="46">
        <f t="shared" si="1"/>
        <v>927.45578817733985</v>
      </c>
      <c r="R52" s="369" t="s">
        <v>34</v>
      </c>
      <c r="S52" s="48">
        <v>1624</v>
      </c>
      <c r="T52" s="49">
        <f t="shared" si="3"/>
        <v>0</v>
      </c>
      <c r="U52" s="355">
        <v>0</v>
      </c>
      <c r="V52" s="373" t="s">
        <v>194</v>
      </c>
      <c r="W52" s="373" t="s">
        <v>195</v>
      </c>
      <c r="Y52" s="35"/>
    </row>
    <row r="53" spans="1:25" s="34" customFormat="1" ht="45" customHeight="1" x14ac:dyDescent="0.2">
      <c r="A53" s="353"/>
      <c r="B53" s="353"/>
      <c r="C53" s="354"/>
      <c r="D53" s="355"/>
      <c r="E53" s="356"/>
      <c r="F53" s="40" t="s">
        <v>104</v>
      </c>
      <c r="G53" s="372"/>
      <c r="H53" s="353"/>
      <c r="I53" s="354"/>
      <c r="J53" s="354"/>
      <c r="K53" s="354"/>
      <c r="L53" s="374"/>
      <c r="M53" s="367"/>
      <c r="N53" s="40">
        <v>246345</v>
      </c>
      <c r="O53" s="368"/>
      <c r="P53" s="371"/>
      <c r="Q53" s="46">
        <f t="shared" si="1"/>
        <v>392.26910828025478</v>
      </c>
      <c r="R53" s="369"/>
      <c r="S53" s="48">
        <v>628</v>
      </c>
      <c r="T53" s="49">
        <f t="shared" si="3"/>
        <v>0</v>
      </c>
      <c r="U53" s="355"/>
      <c r="V53" s="373"/>
      <c r="W53" s="373"/>
      <c r="Y53" s="35"/>
    </row>
    <row r="54" spans="1:25" s="34" customFormat="1" ht="23.45" customHeight="1" x14ac:dyDescent="0.2">
      <c r="A54" s="353">
        <v>26</v>
      </c>
      <c r="B54" s="353" t="s">
        <v>27</v>
      </c>
      <c r="C54" s="354" t="s">
        <v>40</v>
      </c>
      <c r="D54" s="355" t="s">
        <v>196</v>
      </c>
      <c r="E54" s="356" t="s">
        <v>197</v>
      </c>
      <c r="F54" s="68" t="s">
        <v>198</v>
      </c>
      <c r="G54" s="372" t="s">
        <v>29</v>
      </c>
      <c r="H54" s="354" t="s">
        <v>45</v>
      </c>
      <c r="I54" s="354" t="s">
        <v>35</v>
      </c>
      <c r="J54" s="354" t="s">
        <v>40</v>
      </c>
      <c r="K54" s="354" t="s">
        <v>35</v>
      </c>
      <c r="L54" s="374">
        <v>450</v>
      </c>
      <c r="M54" s="367" t="s">
        <v>31</v>
      </c>
      <c r="N54" s="40">
        <v>141120</v>
      </c>
      <c r="O54" s="368">
        <v>44230</v>
      </c>
      <c r="P54" s="371">
        <v>44358</v>
      </c>
      <c r="Q54" s="46">
        <f t="shared" si="1"/>
        <v>140</v>
      </c>
      <c r="R54" s="369" t="s">
        <v>34</v>
      </c>
      <c r="S54" s="48">
        <v>1008</v>
      </c>
      <c r="T54" s="375">
        <f t="shared" si="3"/>
        <v>0</v>
      </c>
      <c r="U54" s="355">
        <v>0</v>
      </c>
      <c r="V54" s="373" t="s">
        <v>199</v>
      </c>
      <c r="W54" s="373" t="s">
        <v>200</v>
      </c>
      <c r="Y54" s="35"/>
    </row>
    <row r="55" spans="1:25" s="34" customFormat="1" ht="23.45" customHeight="1" x14ac:dyDescent="0.2">
      <c r="A55" s="353"/>
      <c r="B55" s="353"/>
      <c r="C55" s="354"/>
      <c r="D55" s="355"/>
      <c r="E55" s="356"/>
      <c r="F55" s="42" t="s">
        <v>201</v>
      </c>
      <c r="G55" s="372"/>
      <c r="H55" s="354"/>
      <c r="I55" s="354"/>
      <c r="J55" s="354"/>
      <c r="K55" s="354"/>
      <c r="L55" s="374"/>
      <c r="M55" s="367"/>
      <c r="N55" s="69">
        <v>156800</v>
      </c>
      <c r="O55" s="368"/>
      <c r="P55" s="371"/>
      <c r="Q55" s="46">
        <f t="shared" si="1"/>
        <v>140</v>
      </c>
      <c r="R55" s="369"/>
      <c r="S55" s="48">
        <v>1120</v>
      </c>
      <c r="T55" s="375"/>
      <c r="U55" s="355"/>
      <c r="V55" s="373"/>
      <c r="W55" s="373"/>
      <c r="Y55" s="35"/>
    </row>
    <row r="56" spans="1:25" s="34" customFormat="1" ht="23.45" customHeight="1" x14ac:dyDescent="0.2">
      <c r="A56" s="353"/>
      <c r="B56" s="353"/>
      <c r="C56" s="354"/>
      <c r="D56" s="355"/>
      <c r="E56" s="356"/>
      <c r="F56" s="42" t="s">
        <v>202</v>
      </c>
      <c r="G56" s="372"/>
      <c r="H56" s="354"/>
      <c r="I56" s="354"/>
      <c r="J56" s="354"/>
      <c r="K56" s="354"/>
      <c r="L56" s="374"/>
      <c r="M56" s="367"/>
      <c r="N56" s="70">
        <v>95200</v>
      </c>
      <c r="O56" s="368"/>
      <c r="P56" s="371"/>
      <c r="Q56" s="46">
        <f t="shared" si="1"/>
        <v>140</v>
      </c>
      <c r="R56" s="369"/>
      <c r="S56" s="71">
        <v>680</v>
      </c>
      <c r="T56" s="375"/>
      <c r="U56" s="355"/>
      <c r="V56" s="373"/>
      <c r="W56" s="373"/>
      <c r="Y56" s="35"/>
    </row>
    <row r="57" spans="1:25" s="34" customFormat="1" ht="23.45" customHeight="1" x14ac:dyDescent="0.2">
      <c r="A57" s="353"/>
      <c r="B57" s="353"/>
      <c r="C57" s="354"/>
      <c r="D57" s="355"/>
      <c r="E57" s="356"/>
      <c r="F57" s="42" t="s">
        <v>203</v>
      </c>
      <c r="G57" s="372"/>
      <c r="H57" s="354"/>
      <c r="I57" s="354"/>
      <c r="J57" s="354"/>
      <c r="K57" s="354"/>
      <c r="L57" s="374"/>
      <c r="M57" s="367"/>
      <c r="N57" s="70">
        <v>97440</v>
      </c>
      <c r="O57" s="368"/>
      <c r="P57" s="371"/>
      <c r="Q57" s="46">
        <f t="shared" si="1"/>
        <v>140</v>
      </c>
      <c r="R57" s="369"/>
      <c r="S57" s="71">
        <v>696</v>
      </c>
      <c r="T57" s="375"/>
      <c r="U57" s="355"/>
      <c r="V57" s="373"/>
      <c r="W57" s="373"/>
      <c r="Y57" s="35"/>
    </row>
    <row r="58" spans="1:25" s="1" customFormat="1" ht="71.25" customHeight="1" x14ac:dyDescent="0.2">
      <c r="A58" s="354">
        <v>27</v>
      </c>
      <c r="B58" s="353" t="s">
        <v>27</v>
      </c>
      <c r="C58" s="353" t="s">
        <v>49</v>
      </c>
      <c r="D58" s="377" t="s">
        <v>204</v>
      </c>
      <c r="E58" s="354">
        <v>1201</v>
      </c>
      <c r="F58" s="40" t="s">
        <v>205</v>
      </c>
      <c r="G58" s="372" t="s">
        <v>101</v>
      </c>
      <c r="H58" s="354" t="s">
        <v>43</v>
      </c>
      <c r="I58" s="354" t="s">
        <v>33</v>
      </c>
      <c r="J58" s="353" t="s">
        <v>49</v>
      </c>
      <c r="K58" s="354" t="s">
        <v>33</v>
      </c>
      <c r="L58" s="370">
        <v>150</v>
      </c>
      <c r="M58" s="367" t="s">
        <v>31</v>
      </c>
      <c r="N58" s="72">
        <v>148225.91</v>
      </c>
      <c r="O58" s="371">
        <v>44263</v>
      </c>
      <c r="P58" s="368">
        <v>44358</v>
      </c>
      <c r="Q58" s="46">
        <f>N58/S58</f>
        <v>847.00520000000006</v>
      </c>
      <c r="R58" s="376" t="s">
        <v>34</v>
      </c>
      <c r="S58" s="48">
        <v>175</v>
      </c>
      <c r="T58" s="49">
        <f t="shared" si="3"/>
        <v>0</v>
      </c>
      <c r="U58" s="377">
        <v>0</v>
      </c>
      <c r="V58" s="373" t="s">
        <v>102</v>
      </c>
      <c r="W58" s="378" t="s">
        <v>103</v>
      </c>
      <c r="Y58" s="22"/>
    </row>
    <row r="59" spans="1:25" s="1" customFormat="1" ht="18.75" customHeight="1" x14ac:dyDescent="0.2">
      <c r="A59" s="354"/>
      <c r="B59" s="353"/>
      <c r="C59" s="353"/>
      <c r="D59" s="377"/>
      <c r="E59" s="354"/>
      <c r="F59" s="40" t="s">
        <v>206</v>
      </c>
      <c r="G59" s="372"/>
      <c r="H59" s="354"/>
      <c r="I59" s="354"/>
      <c r="J59" s="353"/>
      <c r="K59" s="354"/>
      <c r="L59" s="370"/>
      <c r="M59" s="367"/>
      <c r="N59" s="72">
        <v>86174.63</v>
      </c>
      <c r="O59" s="371"/>
      <c r="P59" s="368"/>
      <c r="Q59" s="46">
        <f t="shared" ref="Q59:Q82" si="4">N59/S59</f>
        <v>489.62857954545456</v>
      </c>
      <c r="R59" s="376"/>
      <c r="S59" s="48">
        <v>176</v>
      </c>
      <c r="T59" s="49">
        <f t="shared" si="3"/>
        <v>0</v>
      </c>
      <c r="U59" s="377"/>
      <c r="V59" s="373"/>
      <c r="W59" s="378"/>
      <c r="Y59" s="22"/>
    </row>
    <row r="60" spans="1:25" s="1" customFormat="1" ht="18.75" customHeight="1" x14ac:dyDescent="0.2">
      <c r="A60" s="354">
        <v>28</v>
      </c>
      <c r="B60" s="38" t="s">
        <v>27</v>
      </c>
      <c r="C60" s="353" t="s">
        <v>49</v>
      </c>
      <c r="D60" s="72">
        <v>1.23546142050121E+22</v>
      </c>
      <c r="E60" s="354">
        <v>1202</v>
      </c>
      <c r="F60" s="40" t="s">
        <v>207</v>
      </c>
      <c r="G60" s="372" t="s">
        <v>101</v>
      </c>
      <c r="H60" s="354" t="s">
        <v>43</v>
      </c>
      <c r="I60" s="354" t="s">
        <v>33</v>
      </c>
      <c r="J60" s="353" t="s">
        <v>49</v>
      </c>
      <c r="K60" s="354" t="s">
        <v>33</v>
      </c>
      <c r="L60" s="370">
        <v>150</v>
      </c>
      <c r="M60" s="367" t="s">
        <v>31</v>
      </c>
      <c r="N60" s="72">
        <v>144281.67000000001</v>
      </c>
      <c r="O60" s="371">
        <v>44263</v>
      </c>
      <c r="P60" s="368">
        <v>44358</v>
      </c>
      <c r="Q60" s="46">
        <f t="shared" si="4"/>
        <v>1001.9560416666668</v>
      </c>
      <c r="R60" s="376" t="s">
        <v>34</v>
      </c>
      <c r="S60" s="48">
        <v>144</v>
      </c>
      <c r="T60" s="49">
        <f t="shared" si="3"/>
        <v>0</v>
      </c>
      <c r="U60" s="377">
        <v>0</v>
      </c>
      <c r="V60" s="373" t="s">
        <v>108</v>
      </c>
      <c r="W60" s="378" t="s">
        <v>109</v>
      </c>
      <c r="Y60" s="22"/>
    </row>
    <row r="61" spans="1:25" s="1" customFormat="1" ht="45" customHeight="1" x14ac:dyDescent="0.2">
      <c r="A61" s="354"/>
      <c r="B61" s="38"/>
      <c r="C61" s="353"/>
      <c r="D61" s="72"/>
      <c r="E61" s="354"/>
      <c r="F61" s="40" t="s">
        <v>208</v>
      </c>
      <c r="G61" s="372"/>
      <c r="H61" s="354"/>
      <c r="I61" s="354"/>
      <c r="J61" s="353"/>
      <c r="K61" s="354"/>
      <c r="L61" s="370"/>
      <c r="M61" s="367"/>
      <c r="N61" s="72">
        <v>70167.88</v>
      </c>
      <c r="O61" s="371"/>
      <c r="P61" s="368"/>
      <c r="Q61" s="46">
        <f t="shared" si="4"/>
        <v>535.63267175572526</v>
      </c>
      <c r="R61" s="376"/>
      <c r="S61" s="48">
        <v>131</v>
      </c>
      <c r="T61" s="49">
        <f t="shared" si="3"/>
        <v>0</v>
      </c>
      <c r="U61" s="377"/>
      <c r="V61" s="373"/>
      <c r="W61" s="378"/>
      <c r="Y61" s="22"/>
    </row>
    <row r="62" spans="1:25" s="1" customFormat="1" ht="45" customHeight="1" x14ac:dyDescent="0.2">
      <c r="A62" s="38">
        <v>29</v>
      </c>
      <c r="B62" s="38" t="s">
        <v>27</v>
      </c>
      <c r="C62" s="38" t="s">
        <v>49</v>
      </c>
      <c r="D62" s="72" t="s">
        <v>209</v>
      </c>
      <c r="E62" s="38">
        <v>1203</v>
      </c>
      <c r="F62" s="40" t="s">
        <v>210</v>
      </c>
      <c r="G62" s="42" t="s">
        <v>42</v>
      </c>
      <c r="H62" s="38" t="s">
        <v>45</v>
      </c>
      <c r="I62" s="39" t="s">
        <v>41</v>
      </c>
      <c r="J62" s="38" t="s">
        <v>49</v>
      </c>
      <c r="K62" s="39" t="s">
        <v>41</v>
      </c>
      <c r="L62" s="43">
        <v>150</v>
      </c>
      <c r="M62" s="44" t="s">
        <v>31</v>
      </c>
      <c r="N62" s="72">
        <v>268367.7</v>
      </c>
      <c r="O62" s="45">
        <v>44207</v>
      </c>
      <c r="P62" s="45">
        <v>44274</v>
      </c>
      <c r="Q62" s="46">
        <f t="shared" si="4"/>
        <v>1166.8160869565218</v>
      </c>
      <c r="R62" s="47" t="s">
        <v>34</v>
      </c>
      <c r="S62" s="48">
        <v>230</v>
      </c>
      <c r="T62" s="49">
        <f t="shared" si="3"/>
        <v>0.2499999813688458</v>
      </c>
      <c r="U62" s="72">
        <v>67091.92</v>
      </c>
      <c r="V62" s="50" t="s">
        <v>211</v>
      </c>
      <c r="W62" s="50" t="s">
        <v>132</v>
      </c>
      <c r="Y62" s="22"/>
    </row>
    <row r="63" spans="1:25" s="1" customFormat="1" ht="45" customHeight="1" x14ac:dyDescent="0.2">
      <c r="A63" s="353">
        <v>30</v>
      </c>
      <c r="B63" s="353" t="s">
        <v>27</v>
      </c>
      <c r="C63" s="353" t="s">
        <v>49</v>
      </c>
      <c r="D63" s="377" t="s">
        <v>212</v>
      </c>
      <c r="E63" s="353">
        <v>1204</v>
      </c>
      <c r="F63" s="40" t="s">
        <v>213</v>
      </c>
      <c r="G63" s="372" t="s">
        <v>44</v>
      </c>
      <c r="H63" s="353" t="s">
        <v>36</v>
      </c>
      <c r="I63" s="372" t="s">
        <v>35</v>
      </c>
      <c r="J63" s="353" t="s">
        <v>49</v>
      </c>
      <c r="K63" s="372" t="s">
        <v>35</v>
      </c>
      <c r="L63" s="370">
        <v>450</v>
      </c>
      <c r="M63" s="367" t="s">
        <v>31</v>
      </c>
      <c r="N63" s="72">
        <v>312421.05</v>
      </c>
      <c r="O63" s="368">
        <v>44228</v>
      </c>
      <c r="P63" s="368">
        <v>44323</v>
      </c>
      <c r="Q63" s="46">
        <f t="shared" si="4"/>
        <v>815.72075718015662</v>
      </c>
      <c r="R63" s="369" t="s">
        <v>39</v>
      </c>
      <c r="S63" s="48">
        <v>383</v>
      </c>
      <c r="T63" s="49">
        <f t="shared" si="3"/>
        <v>0</v>
      </c>
      <c r="U63" s="72">
        <v>0</v>
      </c>
      <c r="V63" s="373" t="s">
        <v>126</v>
      </c>
      <c r="W63" s="373" t="s">
        <v>127</v>
      </c>
      <c r="Y63" s="22"/>
    </row>
    <row r="64" spans="1:25" s="1" customFormat="1" ht="45" customHeight="1" x14ac:dyDescent="0.2">
      <c r="A64" s="353"/>
      <c r="B64" s="353"/>
      <c r="C64" s="353"/>
      <c r="D64" s="377"/>
      <c r="E64" s="353"/>
      <c r="F64" s="40" t="s">
        <v>208</v>
      </c>
      <c r="G64" s="372"/>
      <c r="H64" s="353"/>
      <c r="I64" s="372"/>
      <c r="J64" s="353"/>
      <c r="K64" s="372"/>
      <c r="L64" s="370"/>
      <c r="M64" s="367"/>
      <c r="N64" s="72">
        <v>122996.4</v>
      </c>
      <c r="O64" s="368"/>
      <c r="P64" s="368"/>
      <c r="Q64" s="46">
        <f t="shared" si="4"/>
        <v>384.36374999999998</v>
      </c>
      <c r="R64" s="369"/>
      <c r="S64" s="48">
        <v>320</v>
      </c>
      <c r="T64" s="49">
        <f t="shared" si="3"/>
        <v>0</v>
      </c>
      <c r="U64" s="72"/>
      <c r="V64" s="373"/>
      <c r="W64" s="373"/>
      <c r="Y64" s="22"/>
    </row>
    <row r="65" spans="1:25" s="1" customFormat="1" ht="45" customHeight="1" x14ac:dyDescent="0.2">
      <c r="A65" s="353">
        <v>31</v>
      </c>
      <c r="B65" s="353" t="s">
        <v>27</v>
      </c>
      <c r="C65" s="354" t="s">
        <v>49</v>
      </c>
      <c r="D65" s="377" t="s">
        <v>214</v>
      </c>
      <c r="E65" s="353">
        <v>1205</v>
      </c>
      <c r="F65" s="40" t="s">
        <v>215</v>
      </c>
      <c r="G65" s="372" t="s">
        <v>52</v>
      </c>
      <c r="H65" s="354" t="s">
        <v>55</v>
      </c>
      <c r="I65" s="372" t="s">
        <v>50</v>
      </c>
      <c r="J65" s="354" t="s">
        <v>49</v>
      </c>
      <c r="K65" s="372" t="s">
        <v>50</v>
      </c>
      <c r="L65" s="370">
        <v>250</v>
      </c>
      <c r="M65" s="367" t="s">
        <v>31</v>
      </c>
      <c r="N65" s="72">
        <v>263816</v>
      </c>
      <c r="O65" s="368">
        <v>44221</v>
      </c>
      <c r="P65" s="368">
        <v>44302</v>
      </c>
      <c r="Q65" s="46">
        <f t="shared" si="4"/>
        <v>879.38666666666666</v>
      </c>
      <c r="R65" s="369" t="s">
        <v>34</v>
      </c>
      <c r="S65" s="48">
        <v>300</v>
      </c>
      <c r="T65" s="49">
        <f t="shared" si="3"/>
        <v>0</v>
      </c>
      <c r="U65" s="377">
        <v>0</v>
      </c>
      <c r="V65" s="373" t="s">
        <v>216</v>
      </c>
      <c r="W65" s="373" t="s">
        <v>143</v>
      </c>
      <c r="Y65" s="22"/>
    </row>
    <row r="66" spans="1:25" s="1" customFormat="1" ht="45" customHeight="1" x14ac:dyDescent="0.2">
      <c r="A66" s="353"/>
      <c r="B66" s="353"/>
      <c r="C66" s="354"/>
      <c r="D66" s="377"/>
      <c r="E66" s="353"/>
      <c r="F66" s="40" t="s">
        <v>217</v>
      </c>
      <c r="G66" s="372"/>
      <c r="H66" s="354"/>
      <c r="I66" s="372"/>
      <c r="J66" s="354"/>
      <c r="K66" s="372"/>
      <c r="L66" s="370"/>
      <c r="M66" s="367"/>
      <c r="N66" s="72">
        <v>488134.2</v>
      </c>
      <c r="O66" s="368"/>
      <c r="P66" s="368"/>
      <c r="Q66" s="46">
        <f t="shared" si="4"/>
        <v>1359.7052924791087</v>
      </c>
      <c r="R66" s="369"/>
      <c r="S66" s="48">
        <v>359</v>
      </c>
      <c r="T66" s="49">
        <f t="shared" si="3"/>
        <v>0</v>
      </c>
      <c r="U66" s="377"/>
      <c r="V66" s="373"/>
      <c r="W66" s="373"/>
      <c r="Y66" s="22"/>
    </row>
    <row r="67" spans="1:25" s="1" customFormat="1" ht="45" customHeight="1" x14ac:dyDescent="0.2">
      <c r="A67" s="353">
        <v>32</v>
      </c>
      <c r="B67" s="353" t="s">
        <v>27</v>
      </c>
      <c r="C67" s="353" t="s">
        <v>49</v>
      </c>
      <c r="D67" s="377" t="s">
        <v>218</v>
      </c>
      <c r="E67" s="353">
        <v>1206</v>
      </c>
      <c r="F67" s="40" t="s">
        <v>219</v>
      </c>
      <c r="G67" s="372" t="s">
        <v>44</v>
      </c>
      <c r="H67" s="353" t="s">
        <v>48</v>
      </c>
      <c r="I67" s="372" t="s">
        <v>37</v>
      </c>
      <c r="J67" s="353" t="s">
        <v>49</v>
      </c>
      <c r="K67" s="372" t="s">
        <v>37</v>
      </c>
      <c r="L67" s="370">
        <v>150</v>
      </c>
      <c r="M67" s="367" t="s">
        <v>31</v>
      </c>
      <c r="N67" s="72">
        <v>180824.8</v>
      </c>
      <c r="O67" s="368">
        <v>44228</v>
      </c>
      <c r="P67" s="368">
        <v>44309</v>
      </c>
      <c r="Q67" s="46">
        <f t="shared" si="4"/>
        <v>841.04558139534879</v>
      </c>
      <c r="R67" s="369" t="s">
        <v>34</v>
      </c>
      <c r="S67" s="48">
        <v>215</v>
      </c>
      <c r="T67" s="49">
        <f t="shared" si="3"/>
        <v>0</v>
      </c>
      <c r="U67" s="377">
        <v>0</v>
      </c>
      <c r="V67" s="373" t="s">
        <v>152</v>
      </c>
      <c r="W67" s="373" t="s">
        <v>153</v>
      </c>
      <c r="Y67" s="22"/>
    </row>
    <row r="68" spans="1:25" s="1" customFormat="1" ht="45" customHeight="1" x14ac:dyDescent="0.2">
      <c r="A68" s="353"/>
      <c r="B68" s="353"/>
      <c r="C68" s="353"/>
      <c r="D68" s="377"/>
      <c r="E68" s="353"/>
      <c r="F68" s="40" t="s">
        <v>220</v>
      </c>
      <c r="G68" s="372"/>
      <c r="H68" s="353"/>
      <c r="I68" s="372"/>
      <c r="J68" s="353"/>
      <c r="K68" s="372"/>
      <c r="L68" s="370"/>
      <c r="M68" s="367"/>
      <c r="N68" s="72">
        <v>91356.3</v>
      </c>
      <c r="O68" s="368"/>
      <c r="P68" s="368"/>
      <c r="Q68" s="46">
        <f t="shared" si="4"/>
        <v>3972.0130434782609</v>
      </c>
      <c r="R68" s="369"/>
      <c r="S68" s="48">
        <v>23</v>
      </c>
      <c r="T68" s="49">
        <f t="shared" si="3"/>
        <v>0</v>
      </c>
      <c r="U68" s="377"/>
      <c r="V68" s="373"/>
      <c r="W68" s="373"/>
      <c r="Y68" s="22"/>
    </row>
    <row r="69" spans="1:25" s="1" customFormat="1" ht="45" customHeight="1" x14ac:dyDescent="0.2">
      <c r="A69" s="353">
        <v>33</v>
      </c>
      <c r="B69" s="353" t="s">
        <v>27</v>
      </c>
      <c r="C69" s="353" t="s">
        <v>49</v>
      </c>
      <c r="D69" s="72" t="s">
        <v>221</v>
      </c>
      <c r="E69" s="353">
        <v>1207</v>
      </c>
      <c r="F69" s="40" t="s">
        <v>222</v>
      </c>
      <c r="G69" s="372" t="s">
        <v>52</v>
      </c>
      <c r="H69" s="354" t="s">
        <v>55</v>
      </c>
      <c r="I69" s="372" t="s">
        <v>50</v>
      </c>
      <c r="J69" s="353" t="s">
        <v>49</v>
      </c>
      <c r="K69" s="372" t="s">
        <v>50</v>
      </c>
      <c r="L69" s="370">
        <v>350</v>
      </c>
      <c r="M69" s="367" t="s">
        <v>31</v>
      </c>
      <c r="N69" s="72">
        <v>432168.75</v>
      </c>
      <c r="O69" s="368">
        <v>44242</v>
      </c>
      <c r="P69" s="368">
        <v>44337</v>
      </c>
      <c r="Q69" s="46">
        <f t="shared" si="4"/>
        <v>849.05451866404712</v>
      </c>
      <c r="R69" s="369" t="s">
        <v>34</v>
      </c>
      <c r="S69" s="48">
        <v>509</v>
      </c>
      <c r="T69" s="49">
        <f t="shared" si="3"/>
        <v>0</v>
      </c>
      <c r="U69" s="377">
        <v>0</v>
      </c>
      <c r="V69" s="373" t="s">
        <v>157</v>
      </c>
      <c r="W69" s="373" t="s">
        <v>223</v>
      </c>
      <c r="Y69" s="22"/>
    </row>
    <row r="70" spans="1:25" s="1" customFormat="1" ht="45" customHeight="1" x14ac:dyDescent="0.2">
      <c r="A70" s="353"/>
      <c r="B70" s="353"/>
      <c r="C70" s="353"/>
      <c r="D70" s="72"/>
      <c r="E70" s="353"/>
      <c r="F70" s="40" t="s">
        <v>206</v>
      </c>
      <c r="G70" s="372"/>
      <c r="H70" s="354"/>
      <c r="I70" s="372"/>
      <c r="J70" s="353"/>
      <c r="K70" s="372"/>
      <c r="L70" s="370"/>
      <c r="M70" s="367"/>
      <c r="N70" s="72">
        <v>353309.55</v>
      </c>
      <c r="O70" s="368"/>
      <c r="P70" s="368"/>
      <c r="Q70" s="46">
        <f t="shared" si="4"/>
        <v>501.14829787234044</v>
      </c>
      <c r="R70" s="369"/>
      <c r="S70" s="48">
        <v>705</v>
      </c>
      <c r="T70" s="49">
        <f t="shared" si="3"/>
        <v>0</v>
      </c>
      <c r="U70" s="377"/>
      <c r="V70" s="373"/>
      <c r="W70" s="373"/>
      <c r="Y70" s="22"/>
    </row>
    <row r="71" spans="1:25" s="1" customFormat="1" ht="45" customHeight="1" x14ac:dyDescent="0.2">
      <c r="A71" s="353">
        <v>34</v>
      </c>
      <c r="B71" s="353" t="s">
        <v>27</v>
      </c>
      <c r="C71" s="353" t="s">
        <v>49</v>
      </c>
      <c r="D71" s="377" t="s">
        <v>224</v>
      </c>
      <c r="E71" s="353">
        <v>1208</v>
      </c>
      <c r="F71" s="40" t="s">
        <v>225</v>
      </c>
      <c r="G71" s="372" t="s">
        <v>44</v>
      </c>
      <c r="H71" s="353" t="s">
        <v>48</v>
      </c>
      <c r="I71" s="372" t="s">
        <v>37</v>
      </c>
      <c r="J71" s="353" t="s">
        <v>49</v>
      </c>
      <c r="K71" s="372" t="s">
        <v>37</v>
      </c>
      <c r="L71" s="370">
        <v>250</v>
      </c>
      <c r="M71" s="367" t="s">
        <v>31</v>
      </c>
      <c r="N71" s="72">
        <v>209875.93</v>
      </c>
      <c r="O71" s="368">
        <v>44249</v>
      </c>
      <c r="P71" s="368">
        <v>44344</v>
      </c>
      <c r="Q71" s="46">
        <f t="shared" si="4"/>
        <v>819.82785156249997</v>
      </c>
      <c r="R71" s="369" t="s">
        <v>34</v>
      </c>
      <c r="S71" s="48">
        <v>256</v>
      </c>
      <c r="T71" s="49">
        <f t="shared" si="3"/>
        <v>0</v>
      </c>
      <c r="U71" s="72">
        <v>0</v>
      </c>
      <c r="V71" s="373" t="s">
        <v>162</v>
      </c>
      <c r="W71" s="373" t="s">
        <v>163</v>
      </c>
      <c r="Y71" s="22"/>
    </row>
    <row r="72" spans="1:25" s="1" customFormat="1" ht="45" customHeight="1" x14ac:dyDescent="0.2">
      <c r="A72" s="353"/>
      <c r="B72" s="353"/>
      <c r="C72" s="353"/>
      <c r="D72" s="377"/>
      <c r="E72" s="353"/>
      <c r="F72" s="40" t="s">
        <v>226</v>
      </c>
      <c r="G72" s="372"/>
      <c r="H72" s="353"/>
      <c r="I72" s="372"/>
      <c r="J72" s="353"/>
      <c r="K72" s="372"/>
      <c r="L72" s="370"/>
      <c r="M72" s="367"/>
      <c r="N72" s="72">
        <v>82171.48</v>
      </c>
      <c r="O72" s="368"/>
      <c r="P72" s="368"/>
      <c r="Q72" s="46">
        <f t="shared" si="4"/>
        <v>327.37641434262946</v>
      </c>
      <c r="R72" s="369"/>
      <c r="S72" s="48">
        <v>251</v>
      </c>
      <c r="T72" s="49">
        <f t="shared" si="3"/>
        <v>0</v>
      </c>
      <c r="U72" s="72"/>
      <c r="V72" s="373"/>
      <c r="W72" s="373"/>
      <c r="Y72" s="22"/>
    </row>
    <row r="73" spans="1:25" s="1" customFormat="1" ht="45" customHeight="1" x14ac:dyDescent="0.2">
      <c r="A73" s="353">
        <v>35</v>
      </c>
      <c r="B73" s="353" t="s">
        <v>27</v>
      </c>
      <c r="C73" s="353" t="s">
        <v>49</v>
      </c>
      <c r="D73" s="377" t="s">
        <v>227</v>
      </c>
      <c r="E73" s="353">
        <v>1209</v>
      </c>
      <c r="F73" s="40" t="s">
        <v>228</v>
      </c>
      <c r="G73" s="372" t="s">
        <v>52</v>
      </c>
      <c r="H73" s="353" t="s">
        <v>36</v>
      </c>
      <c r="I73" s="372" t="s">
        <v>33</v>
      </c>
      <c r="J73" s="353" t="s">
        <v>49</v>
      </c>
      <c r="K73" s="372" t="s">
        <v>33</v>
      </c>
      <c r="L73" s="370">
        <v>180</v>
      </c>
      <c r="M73" s="367" t="s">
        <v>31</v>
      </c>
      <c r="N73" s="72">
        <v>153274.6</v>
      </c>
      <c r="O73" s="368">
        <v>44263</v>
      </c>
      <c r="P73" s="368">
        <v>44365</v>
      </c>
      <c r="Q73" s="46">
        <f t="shared" si="4"/>
        <v>810.97671957671957</v>
      </c>
      <c r="R73" s="369" t="s">
        <v>34</v>
      </c>
      <c r="S73" s="48">
        <v>189</v>
      </c>
      <c r="T73" s="49">
        <f t="shared" si="3"/>
        <v>0</v>
      </c>
      <c r="U73" s="377">
        <v>0</v>
      </c>
      <c r="V73" s="373" t="s">
        <v>229</v>
      </c>
      <c r="W73" s="373" t="s">
        <v>230</v>
      </c>
      <c r="Y73" s="22"/>
    </row>
    <row r="74" spans="1:25" s="1" customFormat="1" ht="45" customHeight="1" x14ac:dyDescent="0.2">
      <c r="A74" s="353"/>
      <c r="B74" s="353"/>
      <c r="C74" s="353"/>
      <c r="D74" s="377"/>
      <c r="E74" s="353"/>
      <c r="F74" s="40" t="s">
        <v>206</v>
      </c>
      <c r="G74" s="372"/>
      <c r="H74" s="353"/>
      <c r="I74" s="372"/>
      <c r="J74" s="353"/>
      <c r="K74" s="372"/>
      <c r="L74" s="370"/>
      <c r="M74" s="367"/>
      <c r="N74" s="72">
        <v>106011.1</v>
      </c>
      <c r="O74" s="368"/>
      <c r="P74" s="368"/>
      <c r="Q74" s="46">
        <f t="shared" si="4"/>
        <v>549.28031088082901</v>
      </c>
      <c r="R74" s="369"/>
      <c r="S74" s="48">
        <v>193</v>
      </c>
      <c r="T74" s="49">
        <f t="shared" si="3"/>
        <v>0</v>
      </c>
      <c r="U74" s="377"/>
      <c r="V74" s="373"/>
      <c r="W74" s="373"/>
      <c r="Y74" s="22"/>
    </row>
    <row r="75" spans="1:25" s="1" customFormat="1" ht="45" customHeight="1" x14ac:dyDescent="0.2">
      <c r="A75" s="353">
        <v>36</v>
      </c>
      <c r="B75" s="353" t="s">
        <v>27</v>
      </c>
      <c r="C75" s="354" t="s">
        <v>49</v>
      </c>
      <c r="D75" s="377" t="s">
        <v>231</v>
      </c>
      <c r="E75" s="354">
        <v>1210</v>
      </c>
      <c r="F75" s="40" t="s">
        <v>232</v>
      </c>
      <c r="G75" s="372" t="s">
        <v>51</v>
      </c>
      <c r="H75" s="354" t="s">
        <v>43</v>
      </c>
      <c r="I75" s="379" t="s">
        <v>33</v>
      </c>
      <c r="J75" s="354" t="s">
        <v>49</v>
      </c>
      <c r="K75" s="379" t="s">
        <v>33</v>
      </c>
      <c r="L75" s="370">
        <v>200</v>
      </c>
      <c r="M75" s="367" t="s">
        <v>31</v>
      </c>
      <c r="N75" s="72">
        <v>528744.23</v>
      </c>
      <c r="O75" s="368">
        <v>44242</v>
      </c>
      <c r="P75" s="368">
        <v>44372</v>
      </c>
      <c r="Q75" s="46">
        <f t="shared" si="4"/>
        <v>852.81327419354841</v>
      </c>
      <c r="R75" s="369" t="s">
        <v>34</v>
      </c>
      <c r="S75" s="48">
        <v>620</v>
      </c>
      <c r="T75" s="49">
        <f t="shared" si="3"/>
        <v>0</v>
      </c>
      <c r="U75" s="377">
        <v>0</v>
      </c>
      <c r="V75" s="373" t="s">
        <v>178</v>
      </c>
      <c r="W75" s="373" t="s">
        <v>179</v>
      </c>
      <c r="Y75" s="22"/>
    </row>
    <row r="76" spans="1:25" s="1" customFormat="1" ht="45" customHeight="1" x14ac:dyDescent="0.2">
      <c r="A76" s="353"/>
      <c r="B76" s="353"/>
      <c r="C76" s="354"/>
      <c r="D76" s="377"/>
      <c r="E76" s="354"/>
      <c r="F76" s="40" t="s">
        <v>233</v>
      </c>
      <c r="G76" s="372"/>
      <c r="H76" s="354"/>
      <c r="I76" s="379"/>
      <c r="J76" s="354"/>
      <c r="K76" s="379"/>
      <c r="L76" s="370"/>
      <c r="M76" s="367"/>
      <c r="N76" s="72">
        <v>230226.43</v>
      </c>
      <c r="O76" s="368"/>
      <c r="P76" s="368"/>
      <c r="Q76" s="46">
        <f t="shared" si="4"/>
        <v>465.10389898989899</v>
      </c>
      <c r="R76" s="369"/>
      <c r="S76" s="48">
        <v>495</v>
      </c>
      <c r="T76" s="49">
        <f t="shared" si="3"/>
        <v>0</v>
      </c>
      <c r="U76" s="377"/>
      <c r="V76" s="373"/>
      <c r="W76" s="373"/>
      <c r="Y76" s="22"/>
    </row>
    <row r="77" spans="1:25" s="1" customFormat="1" ht="45" customHeight="1" x14ac:dyDescent="0.2">
      <c r="A77" s="353">
        <v>37</v>
      </c>
      <c r="B77" s="353" t="s">
        <v>27</v>
      </c>
      <c r="C77" s="354" t="s">
        <v>49</v>
      </c>
      <c r="D77" s="377" t="s">
        <v>234</v>
      </c>
      <c r="E77" s="354">
        <v>1211</v>
      </c>
      <c r="F77" s="40" t="s">
        <v>235</v>
      </c>
      <c r="G77" s="372" t="s">
        <v>42</v>
      </c>
      <c r="H77" s="353" t="s">
        <v>45</v>
      </c>
      <c r="I77" s="379" t="s">
        <v>41</v>
      </c>
      <c r="J77" s="354" t="s">
        <v>49</v>
      </c>
      <c r="K77" s="379" t="s">
        <v>41</v>
      </c>
      <c r="L77" s="370">
        <v>185</v>
      </c>
      <c r="M77" s="367" t="s">
        <v>31</v>
      </c>
      <c r="N77" s="72">
        <v>309525.25</v>
      </c>
      <c r="O77" s="368">
        <v>44230</v>
      </c>
      <c r="P77" s="368">
        <v>44338</v>
      </c>
      <c r="Q77" s="46">
        <f t="shared" si="4"/>
        <v>949.46395705521468</v>
      </c>
      <c r="R77" s="369" t="s">
        <v>34</v>
      </c>
      <c r="S77" s="48">
        <v>326</v>
      </c>
      <c r="T77" s="49">
        <f t="shared" si="3"/>
        <v>0</v>
      </c>
      <c r="U77" s="377">
        <v>0</v>
      </c>
      <c r="V77" s="373" t="s">
        <v>189</v>
      </c>
      <c r="W77" s="373" t="s">
        <v>190</v>
      </c>
      <c r="Y77" s="22"/>
    </row>
    <row r="78" spans="1:25" s="1" customFormat="1" ht="45" customHeight="1" x14ac:dyDescent="0.2">
      <c r="A78" s="353"/>
      <c r="B78" s="353"/>
      <c r="C78" s="354"/>
      <c r="D78" s="377"/>
      <c r="E78" s="354"/>
      <c r="F78" s="40" t="s">
        <v>233</v>
      </c>
      <c r="G78" s="372"/>
      <c r="H78" s="353"/>
      <c r="I78" s="379"/>
      <c r="J78" s="354"/>
      <c r="K78" s="379"/>
      <c r="L78" s="370"/>
      <c r="M78" s="367"/>
      <c r="N78" s="72">
        <v>114466.06</v>
      </c>
      <c r="O78" s="368"/>
      <c r="P78" s="368"/>
      <c r="Q78" s="46">
        <f t="shared" si="4"/>
        <v>447.13304687499999</v>
      </c>
      <c r="R78" s="369"/>
      <c r="S78" s="48">
        <v>256</v>
      </c>
      <c r="T78" s="49">
        <f t="shared" si="3"/>
        <v>0</v>
      </c>
      <c r="U78" s="377"/>
      <c r="V78" s="373"/>
      <c r="W78" s="373"/>
      <c r="Y78" s="22"/>
    </row>
    <row r="79" spans="1:25" s="1" customFormat="1" ht="45" customHeight="1" x14ac:dyDescent="0.2">
      <c r="A79" s="353">
        <v>38</v>
      </c>
      <c r="B79" s="353" t="s">
        <v>27</v>
      </c>
      <c r="C79" s="354" t="s">
        <v>49</v>
      </c>
      <c r="D79" s="377" t="s">
        <v>236</v>
      </c>
      <c r="E79" s="354">
        <v>1212</v>
      </c>
      <c r="F79" s="40" t="s">
        <v>237</v>
      </c>
      <c r="G79" s="372" t="s">
        <v>42</v>
      </c>
      <c r="H79" s="353" t="s">
        <v>45</v>
      </c>
      <c r="I79" s="379" t="s">
        <v>41</v>
      </c>
      <c r="J79" s="354" t="s">
        <v>49</v>
      </c>
      <c r="K79" s="379" t="s">
        <v>41</v>
      </c>
      <c r="L79" s="370">
        <v>185</v>
      </c>
      <c r="M79" s="367" t="s">
        <v>31</v>
      </c>
      <c r="N79" s="72">
        <v>383559.85</v>
      </c>
      <c r="O79" s="368">
        <v>44256</v>
      </c>
      <c r="P79" s="368">
        <v>44372</v>
      </c>
      <c r="Q79" s="46">
        <f t="shared" si="4"/>
        <v>961.3028822055137</v>
      </c>
      <c r="R79" s="369" t="s">
        <v>39</v>
      </c>
      <c r="S79" s="48">
        <v>399</v>
      </c>
      <c r="T79" s="49">
        <f t="shared" si="3"/>
        <v>0</v>
      </c>
      <c r="U79" s="377">
        <v>0</v>
      </c>
      <c r="V79" s="373" t="s">
        <v>189</v>
      </c>
      <c r="W79" s="373" t="s">
        <v>190</v>
      </c>
      <c r="Y79" s="22"/>
    </row>
    <row r="80" spans="1:25" s="1" customFormat="1" ht="45" customHeight="1" x14ac:dyDescent="0.2">
      <c r="A80" s="353"/>
      <c r="B80" s="353"/>
      <c r="C80" s="354"/>
      <c r="D80" s="377"/>
      <c r="E80" s="354"/>
      <c r="F80" s="74" t="s">
        <v>238</v>
      </c>
      <c r="G80" s="372"/>
      <c r="H80" s="353"/>
      <c r="I80" s="379"/>
      <c r="J80" s="354"/>
      <c r="K80" s="379"/>
      <c r="L80" s="370"/>
      <c r="M80" s="367"/>
      <c r="N80" s="70">
        <v>138298.35</v>
      </c>
      <c r="O80" s="368"/>
      <c r="P80" s="368"/>
      <c r="Q80" s="46">
        <f t="shared" si="4"/>
        <v>334.05398550724641</v>
      </c>
      <c r="R80" s="369"/>
      <c r="S80" s="71">
        <v>414</v>
      </c>
      <c r="T80" s="49">
        <f t="shared" si="3"/>
        <v>0</v>
      </c>
      <c r="U80" s="377"/>
      <c r="V80" s="373"/>
      <c r="W80" s="373"/>
      <c r="Y80" s="22"/>
    </row>
    <row r="81" spans="1:25" s="1" customFormat="1" ht="45" customHeight="1" x14ac:dyDescent="0.2">
      <c r="A81" s="38">
        <v>39</v>
      </c>
      <c r="B81" s="353" t="s">
        <v>27</v>
      </c>
      <c r="C81" s="38" t="s">
        <v>59</v>
      </c>
      <c r="D81" s="72" t="s">
        <v>239</v>
      </c>
      <c r="E81" s="41" t="s">
        <v>240</v>
      </c>
      <c r="F81" s="40" t="s">
        <v>241</v>
      </c>
      <c r="G81" s="42" t="s">
        <v>53</v>
      </c>
      <c r="H81" s="353" t="s">
        <v>45</v>
      </c>
      <c r="I81" s="39" t="s">
        <v>37</v>
      </c>
      <c r="J81" s="38" t="s">
        <v>59</v>
      </c>
      <c r="K81" s="39" t="s">
        <v>37</v>
      </c>
      <c r="L81" s="61">
        <v>25</v>
      </c>
      <c r="M81" s="44" t="s">
        <v>31</v>
      </c>
      <c r="N81" s="72">
        <v>1480376.75</v>
      </c>
      <c r="O81" s="45">
        <v>44203</v>
      </c>
      <c r="P81" s="62">
        <v>43921</v>
      </c>
      <c r="Q81" s="46">
        <f t="shared" si="4"/>
        <v>39.147871215126273</v>
      </c>
      <c r="R81" s="47" t="s">
        <v>34</v>
      </c>
      <c r="S81" s="48">
        <v>37815</v>
      </c>
      <c r="T81" s="49">
        <f t="shared" si="3"/>
        <v>0.48706952470038456</v>
      </c>
      <c r="U81" s="72">
        <v>721046.4</v>
      </c>
      <c r="V81" s="50" t="s">
        <v>57</v>
      </c>
      <c r="W81" s="50" t="s">
        <v>58</v>
      </c>
      <c r="Y81" s="22"/>
    </row>
    <row r="82" spans="1:25" s="1" customFormat="1" ht="45" customHeight="1" x14ac:dyDescent="0.2">
      <c r="A82" s="38">
        <v>40</v>
      </c>
      <c r="B82" s="353"/>
      <c r="C82" s="38" t="s">
        <v>59</v>
      </c>
      <c r="D82" s="72" t="s">
        <v>242</v>
      </c>
      <c r="E82" s="41" t="s">
        <v>243</v>
      </c>
      <c r="F82" s="40" t="s">
        <v>244</v>
      </c>
      <c r="G82" s="42" t="s">
        <v>183</v>
      </c>
      <c r="H82" s="353"/>
      <c r="I82" s="39" t="s">
        <v>37</v>
      </c>
      <c r="J82" s="38" t="s">
        <v>59</v>
      </c>
      <c r="K82" s="39" t="s">
        <v>37</v>
      </c>
      <c r="L82" s="61">
        <v>25</v>
      </c>
      <c r="M82" s="44" t="s">
        <v>31</v>
      </c>
      <c r="N82" s="72">
        <v>1233446.53</v>
      </c>
      <c r="O82" s="45">
        <v>44207</v>
      </c>
      <c r="P82" s="62">
        <v>44274</v>
      </c>
      <c r="Q82" s="46">
        <f t="shared" si="4"/>
        <v>32.617916964167662</v>
      </c>
      <c r="R82" s="47" t="s">
        <v>34</v>
      </c>
      <c r="S82" s="48">
        <v>37815</v>
      </c>
      <c r="T82" s="49">
        <f t="shared" si="3"/>
        <v>0</v>
      </c>
      <c r="U82" s="72">
        <v>0</v>
      </c>
      <c r="V82" s="50" t="s">
        <v>184</v>
      </c>
      <c r="W82" s="50" t="s">
        <v>185</v>
      </c>
      <c r="Y82" s="22"/>
    </row>
    <row r="83" spans="1:25" s="1" customFormat="1" ht="5.65" customHeight="1" x14ac:dyDescent="0.2">
      <c r="E83" s="2"/>
      <c r="H83" s="24"/>
      <c r="I83" s="24"/>
      <c r="J83" s="25"/>
      <c r="K83" s="26"/>
      <c r="L83" s="27"/>
      <c r="M83" s="28"/>
      <c r="N83" s="28"/>
      <c r="O83" s="29"/>
      <c r="P83" s="29"/>
      <c r="Q83" s="22"/>
      <c r="R83" s="22"/>
      <c r="S83" s="22"/>
      <c r="T83" s="17"/>
      <c r="U83" s="2"/>
      <c r="V83" s="2"/>
      <c r="W83" s="2"/>
      <c r="X83" s="2"/>
    </row>
  </sheetData>
  <mergeCells count="486">
    <mergeCell ref="W79:W80"/>
    <mergeCell ref="B81:B82"/>
    <mergeCell ref="H81:H82"/>
    <mergeCell ref="L79:L80"/>
    <mergeCell ref="M79:M80"/>
    <mergeCell ref="O79:O80"/>
    <mergeCell ref="P79:P80"/>
    <mergeCell ref="R79:R80"/>
    <mergeCell ref="G79:G80"/>
    <mergeCell ref="H79:H80"/>
    <mergeCell ref="I79:I80"/>
    <mergeCell ref="J79:J80"/>
    <mergeCell ref="K79:K80"/>
    <mergeCell ref="A79:A80"/>
    <mergeCell ref="B79:B80"/>
    <mergeCell ref="C79:C80"/>
    <mergeCell ref="D79:D80"/>
    <mergeCell ref="E79:E80"/>
    <mergeCell ref="P77:P78"/>
    <mergeCell ref="R77:R78"/>
    <mergeCell ref="U77:U78"/>
    <mergeCell ref="V77:V78"/>
    <mergeCell ref="U79:U80"/>
    <mergeCell ref="V79:V80"/>
    <mergeCell ref="W77:W78"/>
    <mergeCell ref="U75:U76"/>
    <mergeCell ref="V75:V76"/>
    <mergeCell ref="W75:W76"/>
    <mergeCell ref="A77:A78"/>
    <mergeCell ref="B77:B78"/>
    <mergeCell ref="C77:C78"/>
    <mergeCell ref="D77:D78"/>
    <mergeCell ref="E77:E78"/>
    <mergeCell ref="G77:G78"/>
    <mergeCell ref="H77:H78"/>
    <mergeCell ref="I77:I78"/>
    <mergeCell ref="J77:J78"/>
    <mergeCell ref="K77:K78"/>
    <mergeCell ref="L77:L78"/>
    <mergeCell ref="M77:M78"/>
    <mergeCell ref="O77:O78"/>
    <mergeCell ref="L75:L76"/>
    <mergeCell ref="M75:M76"/>
    <mergeCell ref="O75:O76"/>
    <mergeCell ref="P75:P76"/>
    <mergeCell ref="R75:R76"/>
    <mergeCell ref="G75:G76"/>
    <mergeCell ref="H75:H76"/>
    <mergeCell ref="I75:I76"/>
    <mergeCell ref="J75:J76"/>
    <mergeCell ref="K75:K76"/>
    <mergeCell ref="A75:A76"/>
    <mergeCell ref="B75:B76"/>
    <mergeCell ref="C75:C76"/>
    <mergeCell ref="D75:D76"/>
    <mergeCell ref="E75:E76"/>
    <mergeCell ref="P73:P74"/>
    <mergeCell ref="A69:A70"/>
    <mergeCell ref="B69:B70"/>
    <mergeCell ref="R73:R74"/>
    <mergeCell ref="U73:U74"/>
    <mergeCell ref="V73:V74"/>
    <mergeCell ref="W73:W74"/>
    <mergeCell ref="R71:R72"/>
    <mergeCell ref="V71:V72"/>
    <mergeCell ref="W71:W72"/>
    <mergeCell ref="A73:A74"/>
    <mergeCell ref="B73:B74"/>
    <mergeCell ref="C73:C74"/>
    <mergeCell ref="D73:D74"/>
    <mergeCell ref="E73:E74"/>
    <mergeCell ref="G73:G74"/>
    <mergeCell ref="H73:H74"/>
    <mergeCell ref="I73:I74"/>
    <mergeCell ref="J73:J74"/>
    <mergeCell ref="K73:K74"/>
    <mergeCell ref="L73:L74"/>
    <mergeCell ref="M73:M74"/>
    <mergeCell ref="O73:O74"/>
    <mergeCell ref="K71:K72"/>
    <mergeCell ref="L71:L72"/>
    <mergeCell ref="M71:M72"/>
    <mergeCell ref="O71:O72"/>
    <mergeCell ref="P71:P72"/>
    <mergeCell ref="L69:L70"/>
    <mergeCell ref="M69:M70"/>
    <mergeCell ref="O69:O70"/>
    <mergeCell ref="P69:P70"/>
    <mergeCell ref="A71:A72"/>
    <mergeCell ref="B71:B72"/>
    <mergeCell ref="C71:C72"/>
    <mergeCell ref="D71:D72"/>
    <mergeCell ref="E71:E72"/>
    <mergeCell ref="G71:G72"/>
    <mergeCell ref="H71:H72"/>
    <mergeCell ref="I71:I72"/>
    <mergeCell ref="J71:J72"/>
    <mergeCell ref="C69:C70"/>
    <mergeCell ref="E69:E70"/>
    <mergeCell ref="G69:G70"/>
    <mergeCell ref="H69:H70"/>
    <mergeCell ref="I69:I70"/>
    <mergeCell ref="J69:J70"/>
    <mergeCell ref="K69:K70"/>
    <mergeCell ref="V65:V66"/>
    <mergeCell ref="W65:W66"/>
    <mergeCell ref="K67:K68"/>
    <mergeCell ref="L67:L68"/>
    <mergeCell ref="M67:M68"/>
    <mergeCell ref="W67:W68"/>
    <mergeCell ref="V67:V68"/>
    <mergeCell ref="O67:O68"/>
    <mergeCell ref="P67:P68"/>
    <mergeCell ref="R67:R68"/>
    <mergeCell ref="U67:U68"/>
    <mergeCell ref="V69:V70"/>
    <mergeCell ref="W69:W70"/>
    <mergeCell ref="R69:R70"/>
    <mergeCell ref="U69:U70"/>
    <mergeCell ref="A67:A68"/>
    <mergeCell ref="B67:B68"/>
    <mergeCell ref="C67:C68"/>
    <mergeCell ref="D67:D68"/>
    <mergeCell ref="E67:E68"/>
    <mergeCell ref="G67:G68"/>
    <mergeCell ref="H67:H68"/>
    <mergeCell ref="I67:I68"/>
    <mergeCell ref="J67:J68"/>
    <mergeCell ref="K63:K64"/>
    <mergeCell ref="L63:L64"/>
    <mergeCell ref="M63:M64"/>
    <mergeCell ref="O63:O64"/>
    <mergeCell ref="P63:P64"/>
    <mergeCell ref="R63:R64"/>
    <mergeCell ref="V63:V64"/>
    <mergeCell ref="W63:W64"/>
    <mergeCell ref="A65:A66"/>
    <mergeCell ref="B65:B66"/>
    <mergeCell ref="C65:C66"/>
    <mergeCell ref="D65:D66"/>
    <mergeCell ref="E65:E66"/>
    <mergeCell ref="G65:G66"/>
    <mergeCell ref="H65:H66"/>
    <mergeCell ref="I65:I66"/>
    <mergeCell ref="J65:J66"/>
    <mergeCell ref="K65:K66"/>
    <mergeCell ref="L65:L66"/>
    <mergeCell ref="M65:M66"/>
    <mergeCell ref="O65:O66"/>
    <mergeCell ref="P65:P66"/>
    <mergeCell ref="R65:R66"/>
    <mergeCell ref="U65:U66"/>
    <mergeCell ref="A63:A64"/>
    <mergeCell ref="B63:B64"/>
    <mergeCell ref="C63:C64"/>
    <mergeCell ref="D63:D64"/>
    <mergeCell ref="E63:E64"/>
    <mergeCell ref="G63:G64"/>
    <mergeCell ref="H63:H64"/>
    <mergeCell ref="I63:I64"/>
    <mergeCell ref="J63:J64"/>
    <mergeCell ref="W58:W59"/>
    <mergeCell ref="A60:A61"/>
    <mergeCell ref="C60:C61"/>
    <mergeCell ref="E60:E61"/>
    <mergeCell ref="G60:G61"/>
    <mergeCell ref="H60:H61"/>
    <mergeCell ref="I60:I61"/>
    <mergeCell ref="J60:J61"/>
    <mergeCell ref="K60:K61"/>
    <mergeCell ref="L60:L61"/>
    <mergeCell ref="M60:M61"/>
    <mergeCell ref="O60:O61"/>
    <mergeCell ref="P60:P61"/>
    <mergeCell ref="R60:R61"/>
    <mergeCell ref="U60:U61"/>
    <mergeCell ref="V60:V61"/>
    <mergeCell ref="O58:O59"/>
    <mergeCell ref="P58:P59"/>
    <mergeCell ref="R58:R59"/>
    <mergeCell ref="U58:U59"/>
    <mergeCell ref="V58:V59"/>
    <mergeCell ref="W60:W61"/>
    <mergeCell ref="T54:T57"/>
    <mergeCell ref="U54:U57"/>
    <mergeCell ref="V54:V57"/>
    <mergeCell ref="W54:W57"/>
    <mergeCell ref="A58:A59"/>
    <mergeCell ref="B58:B59"/>
    <mergeCell ref="C58:C59"/>
    <mergeCell ref="D58:D59"/>
    <mergeCell ref="E58:E59"/>
    <mergeCell ref="G58:G59"/>
    <mergeCell ref="H58:H59"/>
    <mergeCell ref="I58:I59"/>
    <mergeCell ref="J58:J59"/>
    <mergeCell ref="K58:K59"/>
    <mergeCell ref="L58:L59"/>
    <mergeCell ref="M58:M59"/>
    <mergeCell ref="L54:L57"/>
    <mergeCell ref="M54:M57"/>
    <mergeCell ref="O54:O57"/>
    <mergeCell ref="P54:P57"/>
    <mergeCell ref="R54:R57"/>
    <mergeCell ref="G54:G57"/>
    <mergeCell ref="H54:H57"/>
    <mergeCell ref="I54:I57"/>
    <mergeCell ref="J54:J57"/>
    <mergeCell ref="K54:K57"/>
    <mergeCell ref="A54:A57"/>
    <mergeCell ref="B54:B57"/>
    <mergeCell ref="C54:C57"/>
    <mergeCell ref="D54:D57"/>
    <mergeCell ref="E54:E57"/>
    <mergeCell ref="P52:P53"/>
    <mergeCell ref="R52:R53"/>
    <mergeCell ref="U52:U53"/>
    <mergeCell ref="V52:V53"/>
    <mergeCell ref="W52:W53"/>
    <mergeCell ref="R50:R51"/>
    <mergeCell ref="V50:V51"/>
    <mergeCell ref="W50:W51"/>
    <mergeCell ref="A52:A53"/>
    <mergeCell ref="B52:B53"/>
    <mergeCell ref="C52:C53"/>
    <mergeCell ref="D52:D53"/>
    <mergeCell ref="E52:E53"/>
    <mergeCell ref="G52:G53"/>
    <mergeCell ref="H52:H53"/>
    <mergeCell ref="I52:I53"/>
    <mergeCell ref="J52:J53"/>
    <mergeCell ref="K52:K53"/>
    <mergeCell ref="L52:L53"/>
    <mergeCell ref="M52:M53"/>
    <mergeCell ref="O52:O53"/>
    <mergeCell ref="K50:K51"/>
    <mergeCell ref="L50:L51"/>
    <mergeCell ref="M50:M51"/>
    <mergeCell ref="O50:O51"/>
    <mergeCell ref="P50:P51"/>
    <mergeCell ref="A50:A51"/>
    <mergeCell ref="B50:B51"/>
    <mergeCell ref="C50:C51"/>
    <mergeCell ref="D50:D51"/>
    <mergeCell ref="E50:E51"/>
    <mergeCell ref="G50:G51"/>
    <mergeCell ref="H50:H51"/>
    <mergeCell ref="I50:I51"/>
    <mergeCell ref="J50:J51"/>
    <mergeCell ref="W45:W46"/>
    <mergeCell ref="A47:A48"/>
    <mergeCell ref="B47:B48"/>
    <mergeCell ref="C47:C48"/>
    <mergeCell ref="D47:D48"/>
    <mergeCell ref="E47:E48"/>
    <mergeCell ref="G47:G48"/>
    <mergeCell ref="H47:H48"/>
    <mergeCell ref="I47:I48"/>
    <mergeCell ref="J47:J48"/>
    <mergeCell ref="K47:K48"/>
    <mergeCell ref="L47:L48"/>
    <mergeCell ref="M47:M48"/>
    <mergeCell ref="V47:V48"/>
    <mergeCell ref="W47:W48"/>
    <mergeCell ref="U47:U48"/>
    <mergeCell ref="A45:A46"/>
    <mergeCell ref="O47:O48"/>
    <mergeCell ref="P47:P48"/>
    <mergeCell ref="R47:R48"/>
    <mergeCell ref="T47:T48"/>
    <mergeCell ref="B45:B46"/>
    <mergeCell ref="C45:C46"/>
    <mergeCell ref="D45:D46"/>
    <mergeCell ref="E45:E46"/>
    <mergeCell ref="H45:H46"/>
    <mergeCell ref="I45:I46"/>
    <mergeCell ref="J45:J46"/>
    <mergeCell ref="K45:K46"/>
    <mergeCell ref="V41:V42"/>
    <mergeCell ref="L45:L46"/>
    <mergeCell ref="M45:M46"/>
    <mergeCell ref="O45:O46"/>
    <mergeCell ref="P45:P46"/>
    <mergeCell ref="R45:R46"/>
    <mergeCell ref="U45:U46"/>
    <mergeCell ref="V45:V46"/>
    <mergeCell ref="W41:W42"/>
    <mergeCell ref="A43:A44"/>
    <mergeCell ref="B43:B44"/>
    <mergeCell ref="C43:C44"/>
    <mergeCell ref="D43:D44"/>
    <mergeCell ref="E43:E44"/>
    <mergeCell ref="G43:G44"/>
    <mergeCell ref="H43:H44"/>
    <mergeCell ref="I43:I44"/>
    <mergeCell ref="J43:J44"/>
    <mergeCell ref="K43:K44"/>
    <mergeCell ref="L43:L44"/>
    <mergeCell ref="M43:M44"/>
    <mergeCell ref="O43:O44"/>
    <mergeCell ref="P43:P44"/>
    <mergeCell ref="R43:R44"/>
    <mergeCell ref="V43:V44"/>
    <mergeCell ref="W43:W44"/>
    <mergeCell ref="U39:U40"/>
    <mergeCell ref="V39:V40"/>
    <mergeCell ref="W39:W40"/>
    <mergeCell ref="A41:A42"/>
    <mergeCell ref="B41:B42"/>
    <mergeCell ref="D41:D42"/>
    <mergeCell ref="E41:E42"/>
    <mergeCell ref="G41:G42"/>
    <mergeCell ref="H41:H42"/>
    <mergeCell ref="I41:I42"/>
    <mergeCell ref="K41:K42"/>
    <mergeCell ref="L41:L42"/>
    <mergeCell ref="M41:M42"/>
    <mergeCell ref="O41:O42"/>
    <mergeCell ref="P41:P42"/>
    <mergeCell ref="R41:R42"/>
    <mergeCell ref="L39:L40"/>
    <mergeCell ref="M39:M40"/>
    <mergeCell ref="O39:O40"/>
    <mergeCell ref="P39:P40"/>
    <mergeCell ref="R39:R40"/>
    <mergeCell ref="G39:G40"/>
    <mergeCell ref="H39:H40"/>
    <mergeCell ref="I39:I40"/>
    <mergeCell ref="J39:J40"/>
    <mergeCell ref="K39:K40"/>
    <mergeCell ref="A39:A40"/>
    <mergeCell ref="B39:B40"/>
    <mergeCell ref="C39:C40"/>
    <mergeCell ref="D39:D40"/>
    <mergeCell ref="E39:E40"/>
    <mergeCell ref="P37:P38"/>
    <mergeCell ref="R37:R38"/>
    <mergeCell ref="U37:U38"/>
    <mergeCell ref="V37:V38"/>
    <mergeCell ref="W37:W38"/>
    <mergeCell ref="T34:T35"/>
    <mergeCell ref="U34:U35"/>
    <mergeCell ref="V34:V35"/>
    <mergeCell ref="W34:W35"/>
    <mergeCell ref="A37:A38"/>
    <mergeCell ref="B37:B38"/>
    <mergeCell ref="C37:C38"/>
    <mergeCell ref="D37:D38"/>
    <mergeCell ref="E37:E38"/>
    <mergeCell ref="G37:G38"/>
    <mergeCell ref="I37:I38"/>
    <mergeCell ref="J37:J38"/>
    <mergeCell ref="K37:K38"/>
    <mergeCell ref="L37:L38"/>
    <mergeCell ref="M37:M38"/>
    <mergeCell ref="O37:O38"/>
    <mergeCell ref="L34:L35"/>
    <mergeCell ref="M34:M35"/>
    <mergeCell ref="O34:O35"/>
    <mergeCell ref="P34:P35"/>
    <mergeCell ref="R34:R35"/>
    <mergeCell ref="G34:G35"/>
    <mergeCell ref="H34:H35"/>
    <mergeCell ref="I34:I35"/>
    <mergeCell ref="J34:J35"/>
    <mergeCell ref="K34:K35"/>
    <mergeCell ref="A34:A35"/>
    <mergeCell ref="B34:B35"/>
    <mergeCell ref="C34:C35"/>
    <mergeCell ref="D34:D35"/>
    <mergeCell ref="E34:E35"/>
    <mergeCell ref="P30:P31"/>
    <mergeCell ref="R30:R31"/>
    <mergeCell ref="U30:U31"/>
    <mergeCell ref="V30:V31"/>
    <mergeCell ref="W30:W31"/>
    <mergeCell ref="U26:U28"/>
    <mergeCell ref="V26:V28"/>
    <mergeCell ref="W26:W28"/>
    <mergeCell ref="A30:A31"/>
    <mergeCell ref="B30:B31"/>
    <mergeCell ref="C30:C31"/>
    <mergeCell ref="D30:D31"/>
    <mergeCell ref="E30:E31"/>
    <mergeCell ref="G30:G31"/>
    <mergeCell ref="H30:H31"/>
    <mergeCell ref="I30:I31"/>
    <mergeCell ref="J30:J31"/>
    <mergeCell ref="K30:K31"/>
    <mergeCell ref="L30:L31"/>
    <mergeCell ref="M30:M31"/>
    <mergeCell ref="O30:O31"/>
    <mergeCell ref="L26:L28"/>
    <mergeCell ref="M26:M28"/>
    <mergeCell ref="O26:O28"/>
    <mergeCell ref="P26:P28"/>
    <mergeCell ref="R26:R28"/>
    <mergeCell ref="G26:G28"/>
    <mergeCell ref="H26:H28"/>
    <mergeCell ref="I26:I28"/>
    <mergeCell ref="J26:J28"/>
    <mergeCell ref="K26:K28"/>
    <mergeCell ref="A26:A28"/>
    <mergeCell ref="B26:B28"/>
    <mergeCell ref="C26:C28"/>
    <mergeCell ref="D26:D28"/>
    <mergeCell ref="E26:E28"/>
    <mergeCell ref="P24:P25"/>
    <mergeCell ref="R24:R25"/>
    <mergeCell ref="U24:U25"/>
    <mergeCell ref="V24:V25"/>
    <mergeCell ref="W24:W25"/>
    <mergeCell ref="U22:U23"/>
    <mergeCell ref="V22:V23"/>
    <mergeCell ref="W22:W23"/>
    <mergeCell ref="A24:A25"/>
    <mergeCell ref="B24:B25"/>
    <mergeCell ref="C24:C25"/>
    <mergeCell ref="D24:D25"/>
    <mergeCell ref="E24:E25"/>
    <mergeCell ref="G24:G25"/>
    <mergeCell ref="H24:H25"/>
    <mergeCell ref="I24:I25"/>
    <mergeCell ref="J24:J25"/>
    <mergeCell ref="K24:K25"/>
    <mergeCell ref="L24:L25"/>
    <mergeCell ref="M24:M25"/>
    <mergeCell ref="O24:O25"/>
    <mergeCell ref="L22:L23"/>
    <mergeCell ref="M22:M23"/>
    <mergeCell ref="O22:O23"/>
    <mergeCell ref="P22:P23"/>
    <mergeCell ref="R22:R23"/>
    <mergeCell ref="G22:G23"/>
    <mergeCell ref="H22:H23"/>
    <mergeCell ref="I22:I23"/>
    <mergeCell ref="J22:J23"/>
    <mergeCell ref="K22:K23"/>
    <mergeCell ref="A22:A23"/>
    <mergeCell ref="B22:B23"/>
    <mergeCell ref="C22:C23"/>
    <mergeCell ref="D22:D23"/>
    <mergeCell ref="E22:E23"/>
    <mergeCell ref="M16:M17"/>
    <mergeCell ref="O16:O17"/>
    <mergeCell ref="P16:P17"/>
    <mergeCell ref="R16:R17"/>
    <mergeCell ref="U16:U17"/>
    <mergeCell ref="H16:H17"/>
    <mergeCell ref="I16:I17"/>
    <mergeCell ref="J16:J17"/>
    <mergeCell ref="K16:K17"/>
    <mergeCell ref="L16:L17"/>
    <mergeCell ref="A16:A17"/>
    <mergeCell ref="B16:B17"/>
    <mergeCell ref="C16:C17"/>
    <mergeCell ref="D16:D17"/>
    <mergeCell ref="E16:E17"/>
    <mergeCell ref="A13:W13"/>
    <mergeCell ref="A1:X5"/>
    <mergeCell ref="A6:X6"/>
    <mergeCell ref="V9:W10"/>
    <mergeCell ref="V11:V12"/>
    <mergeCell ref="A11:A12"/>
    <mergeCell ref="B11:B12"/>
    <mergeCell ref="D11:D12"/>
    <mergeCell ref="G11:G12"/>
    <mergeCell ref="C11:C12"/>
    <mergeCell ref="W11:W12"/>
    <mergeCell ref="H11:H12"/>
    <mergeCell ref="J11:J12"/>
    <mergeCell ref="K11:K12"/>
    <mergeCell ref="L7:R7"/>
    <mergeCell ref="Q11:Q12"/>
    <mergeCell ref="R11:R12"/>
    <mergeCell ref="P11:P12"/>
    <mergeCell ref="L11:L12"/>
    <mergeCell ref="N11:N12"/>
    <mergeCell ref="O11:O12"/>
    <mergeCell ref="M11:M12"/>
    <mergeCell ref="S9:U10"/>
    <mergeCell ref="E11:E12"/>
    <mergeCell ref="F11:F12"/>
    <mergeCell ref="I11:I12"/>
    <mergeCell ref="S11:S12"/>
    <mergeCell ref="T11:U11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F114"/>
  <sheetViews>
    <sheetView zoomScale="60" zoomScaleNormal="60" workbookViewId="0">
      <selection activeCell="A83" sqref="A83:W83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1" customWidth="1"/>
    <col min="11" max="11" width="19" style="16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9" customWidth="1"/>
    <col min="16" max="16" width="22.85546875" style="19" customWidth="1"/>
    <col min="17" max="17" width="19.7109375" style="5" customWidth="1"/>
    <col min="18" max="18" width="11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360" t="s">
        <v>0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</row>
    <row r="2" spans="1:23" ht="15" customHeight="1" x14ac:dyDescent="0.2">
      <c r="A2" s="360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</row>
    <row r="3" spans="1:23" ht="15" customHeight="1" x14ac:dyDescent="0.2">
      <c r="A3" s="360"/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</row>
    <row r="4" spans="1:23" ht="15" customHeight="1" x14ac:dyDescent="0.2">
      <c r="A4" s="360"/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</row>
    <row r="5" spans="1:23" ht="15" customHeight="1" x14ac:dyDescent="0.2">
      <c r="A5" s="360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</row>
    <row r="6" spans="1:23" s="1" customFormat="1" ht="44.25" customHeight="1" x14ac:dyDescent="0.2">
      <c r="A6" s="361" t="s">
        <v>247</v>
      </c>
      <c r="B6" s="361"/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</row>
    <row r="7" spans="1:23" ht="26.25" customHeight="1" x14ac:dyDescent="0.2">
      <c r="A7" s="11"/>
      <c r="B7" s="11"/>
      <c r="C7" s="11"/>
      <c r="D7" s="11"/>
      <c r="E7" s="15"/>
      <c r="F7" s="11"/>
      <c r="G7" s="11"/>
      <c r="H7" s="11"/>
      <c r="I7" s="11"/>
      <c r="J7" s="20"/>
      <c r="K7" s="15"/>
      <c r="L7" s="364"/>
      <c r="M7" s="364"/>
      <c r="N7" s="364"/>
      <c r="O7" s="364"/>
      <c r="P7" s="364"/>
      <c r="Q7" s="364"/>
      <c r="R7" s="364"/>
      <c r="S7" s="1"/>
      <c r="T7" s="17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5"/>
      <c r="F8" s="11"/>
      <c r="G8" s="11"/>
      <c r="H8" s="11"/>
      <c r="I8" s="11"/>
      <c r="J8" s="20"/>
      <c r="K8" s="15"/>
      <c r="L8" s="37"/>
      <c r="M8" s="37"/>
      <c r="N8" s="37"/>
      <c r="O8" s="37"/>
      <c r="P8" s="37"/>
      <c r="Q8" s="37"/>
      <c r="R8" s="37"/>
      <c r="S8" s="1"/>
      <c r="T8" s="17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5"/>
      <c r="F9" s="11"/>
      <c r="G9" s="11"/>
      <c r="H9" s="11"/>
      <c r="I9" s="11"/>
      <c r="J9" s="20"/>
      <c r="K9" s="15"/>
      <c r="L9" s="11"/>
      <c r="M9" s="12"/>
      <c r="N9" s="11"/>
      <c r="O9" s="15"/>
      <c r="P9" s="15"/>
      <c r="S9" s="345" t="s">
        <v>1</v>
      </c>
      <c r="T9" s="346"/>
      <c r="U9" s="347"/>
      <c r="V9" s="345" t="s">
        <v>2</v>
      </c>
      <c r="W9" s="347"/>
    </row>
    <row r="10" spans="1:23" s="1" customFormat="1" ht="15" customHeight="1" thickBot="1" x14ac:dyDescent="0.25">
      <c r="A10" s="11"/>
      <c r="B10" s="11"/>
      <c r="C10" s="11"/>
      <c r="D10" s="11"/>
      <c r="E10" s="15"/>
      <c r="F10" s="11"/>
      <c r="G10" s="13"/>
      <c r="H10" s="11"/>
      <c r="I10" s="11"/>
      <c r="J10" s="20"/>
      <c r="K10" s="15"/>
      <c r="L10" s="11"/>
      <c r="M10" s="12"/>
      <c r="N10" s="11"/>
      <c r="O10" s="15"/>
      <c r="P10" s="15"/>
      <c r="S10" s="348"/>
      <c r="T10" s="349"/>
      <c r="U10" s="350"/>
      <c r="V10" s="348"/>
      <c r="W10" s="350"/>
    </row>
    <row r="11" spans="1:23" s="1" customFormat="1" ht="30" customHeight="1" thickBot="1" x14ac:dyDescent="0.25">
      <c r="A11" s="343" t="s">
        <v>3</v>
      </c>
      <c r="B11" s="343" t="s">
        <v>4</v>
      </c>
      <c r="C11" s="343" t="s">
        <v>5</v>
      </c>
      <c r="D11" s="343" t="s">
        <v>6</v>
      </c>
      <c r="E11" s="343" t="s">
        <v>7</v>
      </c>
      <c r="F11" s="343" t="s">
        <v>8</v>
      </c>
      <c r="G11" s="362" t="s">
        <v>9</v>
      </c>
      <c r="H11" s="343" t="s">
        <v>10</v>
      </c>
      <c r="I11" s="343" t="s">
        <v>11</v>
      </c>
      <c r="J11" s="343" t="s">
        <v>12</v>
      </c>
      <c r="K11" s="343" t="s">
        <v>13</v>
      </c>
      <c r="L11" s="343" t="s">
        <v>14</v>
      </c>
      <c r="M11" s="343" t="s">
        <v>15</v>
      </c>
      <c r="N11" s="343" t="s">
        <v>16</v>
      </c>
      <c r="O11" s="343" t="s">
        <v>17</v>
      </c>
      <c r="P11" s="343" t="s">
        <v>18</v>
      </c>
      <c r="Q11" s="365" t="s">
        <v>19</v>
      </c>
      <c r="R11" s="343" t="s">
        <v>20</v>
      </c>
      <c r="S11" s="343" t="s">
        <v>21</v>
      </c>
      <c r="T11" s="351" t="s">
        <v>22</v>
      </c>
      <c r="U11" s="352"/>
      <c r="V11" s="343" t="s">
        <v>23</v>
      </c>
      <c r="W11" s="343" t="s">
        <v>24</v>
      </c>
    </row>
    <row r="12" spans="1:23" s="1" customFormat="1" ht="30" customHeight="1" thickBot="1" x14ac:dyDescent="0.25">
      <c r="A12" s="344"/>
      <c r="B12" s="344"/>
      <c r="C12" s="344"/>
      <c r="D12" s="344"/>
      <c r="E12" s="344"/>
      <c r="F12" s="344"/>
      <c r="G12" s="363"/>
      <c r="H12" s="344"/>
      <c r="I12" s="344"/>
      <c r="J12" s="344"/>
      <c r="K12" s="344"/>
      <c r="L12" s="344"/>
      <c r="M12" s="344"/>
      <c r="N12" s="344"/>
      <c r="O12" s="344"/>
      <c r="P12" s="344"/>
      <c r="Q12" s="366"/>
      <c r="R12" s="344"/>
      <c r="S12" s="344"/>
      <c r="T12" s="36" t="s">
        <v>25</v>
      </c>
      <c r="U12" s="23" t="s">
        <v>26</v>
      </c>
      <c r="V12" s="344"/>
      <c r="W12" s="344"/>
    </row>
    <row r="13" spans="1:23" s="1" customFormat="1" ht="24" customHeight="1" x14ac:dyDescent="0.2">
      <c r="A13" s="357" t="s">
        <v>246</v>
      </c>
      <c r="B13" s="358"/>
      <c r="C13" s="358"/>
      <c r="D13" s="358"/>
      <c r="E13" s="358"/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8"/>
      <c r="Q13" s="358"/>
      <c r="R13" s="358"/>
      <c r="S13" s="358"/>
      <c r="T13" s="358"/>
      <c r="U13" s="358"/>
      <c r="V13" s="358"/>
      <c r="W13" s="359"/>
    </row>
    <row r="14" spans="1:23" s="32" customFormat="1" ht="45" customHeight="1" x14ac:dyDescent="0.2">
      <c r="A14" s="51">
        <v>1</v>
      </c>
      <c r="B14" s="51" t="s">
        <v>27</v>
      </c>
      <c r="C14" s="52" t="s">
        <v>28</v>
      </c>
      <c r="D14" s="53" t="s">
        <v>62</v>
      </c>
      <c r="E14" s="54" t="s">
        <v>63</v>
      </c>
      <c r="F14" s="53" t="s">
        <v>64</v>
      </c>
      <c r="G14" s="42" t="s">
        <v>29</v>
      </c>
      <c r="H14" s="52" t="s">
        <v>43</v>
      </c>
      <c r="I14" s="52" t="s">
        <v>33</v>
      </c>
      <c r="J14" s="52" t="s">
        <v>28</v>
      </c>
      <c r="K14" s="52" t="s">
        <v>33</v>
      </c>
      <c r="L14" s="55">
        <v>3500</v>
      </c>
      <c r="M14" s="56" t="s">
        <v>31</v>
      </c>
      <c r="N14" s="53">
        <v>580000</v>
      </c>
      <c r="O14" s="57">
        <v>44197</v>
      </c>
      <c r="P14" s="57">
        <v>44268</v>
      </c>
      <c r="Q14" s="73">
        <f>N14/S14</f>
        <v>580000</v>
      </c>
      <c r="R14" s="58" t="s">
        <v>32</v>
      </c>
      <c r="S14" s="48">
        <v>1</v>
      </c>
      <c r="T14" s="66">
        <f>U14*100%/N14</f>
        <v>2.8711999999999998E-2</v>
      </c>
      <c r="U14" s="53">
        <v>16652.96</v>
      </c>
      <c r="V14" s="60" t="s">
        <v>60</v>
      </c>
      <c r="W14" s="60" t="s">
        <v>61</v>
      </c>
    </row>
    <row r="15" spans="1:23" s="32" customFormat="1" ht="45" customHeight="1" x14ac:dyDescent="0.2">
      <c r="A15" s="51">
        <v>2</v>
      </c>
      <c r="B15" s="51" t="s">
        <v>27</v>
      </c>
      <c r="C15" s="52" t="s">
        <v>28</v>
      </c>
      <c r="D15" s="53" t="s">
        <v>65</v>
      </c>
      <c r="E15" s="54" t="s">
        <v>66</v>
      </c>
      <c r="F15" s="53" t="s">
        <v>67</v>
      </c>
      <c r="G15" s="42" t="s">
        <v>29</v>
      </c>
      <c r="H15" s="52" t="s">
        <v>43</v>
      </c>
      <c r="I15" s="52" t="s">
        <v>35</v>
      </c>
      <c r="J15" s="52" t="s">
        <v>28</v>
      </c>
      <c r="K15" s="52" t="s">
        <v>35</v>
      </c>
      <c r="L15" s="55">
        <v>250</v>
      </c>
      <c r="M15" s="56" t="s">
        <v>31</v>
      </c>
      <c r="N15" s="53">
        <v>20996</v>
      </c>
      <c r="O15" s="57">
        <v>44203</v>
      </c>
      <c r="P15" s="57">
        <v>44212</v>
      </c>
      <c r="Q15" s="73">
        <f>N15/S15</f>
        <v>20996</v>
      </c>
      <c r="R15" s="58" t="s">
        <v>32</v>
      </c>
      <c r="S15" s="48">
        <v>1</v>
      </c>
      <c r="T15" s="66">
        <f>U15*100%/N15</f>
        <v>0.86206896551724133</v>
      </c>
      <c r="U15" s="53">
        <v>18100</v>
      </c>
      <c r="V15" s="60" t="s">
        <v>68</v>
      </c>
      <c r="W15" s="60" t="s">
        <v>69</v>
      </c>
    </row>
    <row r="16" spans="1:23" s="32" customFormat="1" ht="45" customHeight="1" x14ac:dyDescent="0.2">
      <c r="A16" s="353">
        <v>3</v>
      </c>
      <c r="B16" s="353" t="s">
        <v>27</v>
      </c>
      <c r="C16" s="354" t="s">
        <v>28</v>
      </c>
      <c r="D16" s="355" t="s">
        <v>70</v>
      </c>
      <c r="E16" s="356" t="s">
        <v>71</v>
      </c>
      <c r="F16" s="53" t="s">
        <v>72</v>
      </c>
      <c r="G16" s="42" t="s">
        <v>29</v>
      </c>
      <c r="H16" s="354" t="s">
        <v>55</v>
      </c>
      <c r="I16" s="354" t="s">
        <v>33</v>
      </c>
      <c r="J16" s="354" t="s">
        <v>28</v>
      </c>
      <c r="K16" s="354" t="s">
        <v>33</v>
      </c>
      <c r="L16" s="370">
        <v>150</v>
      </c>
      <c r="M16" s="367" t="s">
        <v>31</v>
      </c>
      <c r="N16" s="53">
        <v>146520</v>
      </c>
      <c r="O16" s="368">
        <v>44202</v>
      </c>
      <c r="P16" s="368">
        <v>44268</v>
      </c>
      <c r="Q16" s="60">
        <f>N16/S16</f>
        <v>165</v>
      </c>
      <c r="R16" s="369" t="s">
        <v>34</v>
      </c>
      <c r="S16" s="48">
        <v>888</v>
      </c>
      <c r="T16" s="66">
        <f t="shared" ref="T16:T32" si="0">U16*100%/N16</f>
        <v>0.63816625716625719</v>
      </c>
      <c r="U16" s="355">
        <v>93504.12</v>
      </c>
      <c r="V16" s="60" t="s">
        <v>73</v>
      </c>
      <c r="W16" s="59" t="s">
        <v>74</v>
      </c>
    </row>
    <row r="17" spans="1:23" s="32" customFormat="1" ht="45" customHeight="1" x14ac:dyDescent="0.2">
      <c r="A17" s="353"/>
      <c r="B17" s="353"/>
      <c r="C17" s="354"/>
      <c r="D17" s="355"/>
      <c r="E17" s="356"/>
      <c r="F17" s="53" t="s">
        <v>75</v>
      </c>
      <c r="G17" s="42" t="s">
        <v>29</v>
      </c>
      <c r="H17" s="354"/>
      <c r="I17" s="354"/>
      <c r="J17" s="354"/>
      <c r="K17" s="354"/>
      <c r="L17" s="370"/>
      <c r="M17" s="367"/>
      <c r="N17" s="53">
        <v>42900</v>
      </c>
      <c r="O17" s="368"/>
      <c r="P17" s="368"/>
      <c r="Q17" s="60">
        <f>N17/S17</f>
        <v>165</v>
      </c>
      <c r="R17" s="369"/>
      <c r="S17" s="48">
        <v>260</v>
      </c>
      <c r="T17" s="66">
        <f t="shared" si="0"/>
        <v>0</v>
      </c>
      <c r="U17" s="355"/>
      <c r="V17" s="60" t="s">
        <v>76</v>
      </c>
      <c r="W17" s="59" t="s">
        <v>77</v>
      </c>
    </row>
    <row r="18" spans="1:23" s="32" customFormat="1" ht="45" customHeight="1" x14ac:dyDescent="0.2">
      <c r="A18" s="51">
        <v>4</v>
      </c>
      <c r="B18" s="51" t="s">
        <v>27</v>
      </c>
      <c r="C18" s="52" t="s">
        <v>28</v>
      </c>
      <c r="D18" s="53" t="s">
        <v>78</v>
      </c>
      <c r="E18" s="54" t="s">
        <v>79</v>
      </c>
      <c r="F18" s="53" t="s">
        <v>80</v>
      </c>
      <c r="G18" s="42" t="s">
        <v>29</v>
      </c>
      <c r="H18" s="52" t="s">
        <v>48</v>
      </c>
      <c r="I18" s="52" t="s">
        <v>37</v>
      </c>
      <c r="J18" s="52" t="s">
        <v>28</v>
      </c>
      <c r="K18" s="52" t="s">
        <v>37</v>
      </c>
      <c r="L18" s="55">
        <v>2500</v>
      </c>
      <c r="M18" s="56" t="s">
        <v>31</v>
      </c>
      <c r="N18" s="53">
        <v>352904.35</v>
      </c>
      <c r="O18" s="57">
        <v>44203</v>
      </c>
      <c r="P18" s="57">
        <v>44239</v>
      </c>
      <c r="Q18" s="73">
        <f>N18/S18</f>
        <v>172.48501955034212</v>
      </c>
      <c r="R18" s="58" t="s">
        <v>34</v>
      </c>
      <c r="S18" s="48">
        <v>2046</v>
      </c>
      <c r="T18" s="66">
        <f t="shared" si="0"/>
        <v>0.37121514654041532</v>
      </c>
      <c r="U18" s="53">
        <v>131003.44</v>
      </c>
      <c r="V18" s="60" t="s">
        <v>81</v>
      </c>
      <c r="W18" s="60" t="s">
        <v>82</v>
      </c>
    </row>
    <row r="19" spans="1:23" s="32" customFormat="1" ht="45" customHeight="1" x14ac:dyDescent="0.2">
      <c r="A19" s="51">
        <v>5</v>
      </c>
      <c r="B19" s="51" t="s">
        <v>27</v>
      </c>
      <c r="C19" s="52" t="s">
        <v>28</v>
      </c>
      <c r="D19" s="53" t="s">
        <v>83</v>
      </c>
      <c r="E19" s="54" t="s">
        <v>84</v>
      </c>
      <c r="F19" s="53" t="s">
        <v>85</v>
      </c>
      <c r="G19" s="42" t="s">
        <v>29</v>
      </c>
      <c r="H19" s="52" t="s">
        <v>45</v>
      </c>
      <c r="I19" s="52" t="s">
        <v>41</v>
      </c>
      <c r="J19" s="52" t="s">
        <v>28</v>
      </c>
      <c r="K19" s="52" t="s">
        <v>41</v>
      </c>
      <c r="L19" s="55">
        <v>350</v>
      </c>
      <c r="M19" s="56" t="s">
        <v>31</v>
      </c>
      <c r="N19" s="53">
        <v>390000</v>
      </c>
      <c r="O19" s="57">
        <v>44207</v>
      </c>
      <c r="P19" s="57">
        <v>44274</v>
      </c>
      <c r="Q19" s="73">
        <f t="shared" ref="Q19:Q57" si="1">N19/S19</f>
        <v>390000</v>
      </c>
      <c r="R19" s="58" t="s">
        <v>32</v>
      </c>
      <c r="S19" s="48">
        <v>1</v>
      </c>
      <c r="T19" s="66">
        <f t="shared" si="0"/>
        <v>0.113617</v>
      </c>
      <c r="U19" s="53">
        <v>44310.63</v>
      </c>
      <c r="V19" s="60" t="s">
        <v>86</v>
      </c>
      <c r="W19" s="60" t="s">
        <v>87</v>
      </c>
    </row>
    <row r="20" spans="1:23" s="34" customFormat="1" ht="45" customHeight="1" x14ac:dyDescent="0.2">
      <c r="A20" s="51">
        <v>6</v>
      </c>
      <c r="B20" s="51" t="s">
        <v>27</v>
      </c>
      <c r="C20" s="52" t="s">
        <v>28</v>
      </c>
      <c r="D20" s="53" t="s">
        <v>88</v>
      </c>
      <c r="E20" s="54" t="s">
        <v>89</v>
      </c>
      <c r="F20" s="53" t="s">
        <v>90</v>
      </c>
      <c r="G20" s="42" t="s">
        <v>29</v>
      </c>
      <c r="H20" s="52" t="s">
        <v>45</v>
      </c>
      <c r="I20" s="52" t="s">
        <v>41</v>
      </c>
      <c r="J20" s="52" t="s">
        <v>28</v>
      </c>
      <c r="K20" s="52" t="s">
        <v>41</v>
      </c>
      <c r="L20" s="55">
        <v>150</v>
      </c>
      <c r="M20" s="56" t="s">
        <v>31</v>
      </c>
      <c r="N20" s="53">
        <v>75900</v>
      </c>
      <c r="O20" s="57">
        <v>44242</v>
      </c>
      <c r="P20" s="57">
        <v>44295</v>
      </c>
      <c r="Q20" s="73">
        <f t="shared" si="1"/>
        <v>115</v>
      </c>
      <c r="R20" s="58" t="s">
        <v>34</v>
      </c>
      <c r="S20" s="48">
        <v>660</v>
      </c>
      <c r="T20" s="66">
        <f t="shared" si="0"/>
        <v>0</v>
      </c>
      <c r="U20" s="53">
        <v>0</v>
      </c>
      <c r="V20" s="60" t="s">
        <v>91</v>
      </c>
      <c r="W20" s="60" t="s">
        <v>92</v>
      </c>
    </row>
    <row r="21" spans="1:23" s="34" customFormat="1" ht="45" customHeight="1" x14ac:dyDescent="0.2">
      <c r="A21" s="51">
        <v>7</v>
      </c>
      <c r="B21" s="51" t="s">
        <v>27</v>
      </c>
      <c r="C21" s="52" t="s">
        <v>28</v>
      </c>
      <c r="D21" s="53" t="s">
        <v>93</v>
      </c>
      <c r="E21" s="54" t="s">
        <v>94</v>
      </c>
      <c r="F21" s="53" t="s">
        <v>95</v>
      </c>
      <c r="G21" s="42" t="s">
        <v>29</v>
      </c>
      <c r="H21" s="52" t="s">
        <v>55</v>
      </c>
      <c r="I21" s="52" t="s">
        <v>33</v>
      </c>
      <c r="J21" s="52" t="s">
        <v>28</v>
      </c>
      <c r="K21" s="52" t="s">
        <v>33</v>
      </c>
      <c r="L21" s="55">
        <v>450</v>
      </c>
      <c r="M21" s="56" t="s">
        <v>31</v>
      </c>
      <c r="N21" s="53">
        <v>138415</v>
      </c>
      <c r="O21" s="57">
        <v>43843</v>
      </c>
      <c r="P21" s="57">
        <v>44239</v>
      </c>
      <c r="Q21" s="73">
        <f t="shared" si="1"/>
        <v>1</v>
      </c>
      <c r="R21" s="58" t="s">
        <v>32</v>
      </c>
      <c r="S21" s="48">
        <v>138415</v>
      </c>
      <c r="T21" s="66">
        <f t="shared" si="0"/>
        <v>0.9399674890727161</v>
      </c>
      <c r="U21" s="53">
        <v>130105.60000000001</v>
      </c>
      <c r="V21" s="60" t="s">
        <v>96</v>
      </c>
      <c r="W21" s="60" t="s">
        <v>97</v>
      </c>
    </row>
    <row r="22" spans="1:23" s="34" customFormat="1" ht="45" customHeight="1" x14ac:dyDescent="0.2">
      <c r="A22" s="353">
        <v>8</v>
      </c>
      <c r="B22" s="353" t="s">
        <v>27</v>
      </c>
      <c r="C22" s="354" t="s">
        <v>28</v>
      </c>
      <c r="D22" s="355" t="s">
        <v>98</v>
      </c>
      <c r="E22" s="356" t="s">
        <v>99</v>
      </c>
      <c r="F22" s="53" t="s">
        <v>100</v>
      </c>
      <c r="G22" s="372" t="s">
        <v>101</v>
      </c>
      <c r="H22" s="354" t="s">
        <v>43</v>
      </c>
      <c r="I22" s="354" t="s">
        <v>33</v>
      </c>
      <c r="J22" s="354" t="s">
        <v>28</v>
      </c>
      <c r="K22" s="354" t="s">
        <v>35</v>
      </c>
      <c r="L22" s="370">
        <v>150</v>
      </c>
      <c r="M22" s="367" t="s">
        <v>31</v>
      </c>
      <c r="N22" s="53">
        <v>471572.75</v>
      </c>
      <c r="O22" s="368">
        <v>44211</v>
      </c>
      <c r="P22" s="371">
        <v>44281</v>
      </c>
      <c r="Q22" s="73">
        <f t="shared" si="1"/>
        <v>910.37210424710429</v>
      </c>
      <c r="R22" s="369" t="s">
        <v>34</v>
      </c>
      <c r="S22" s="48">
        <v>518</v>
      </c>
      <c r="T22" s="66">
        <f t="shared" si="0"/>
        <v>0</v>
      </c>
      <c r="U22" s="355">
        <v>0</v>
      </c>
      <c r="V22" s="373" t="s">
        <v>102</v>
      </c>
      <c r="W22" s="373" t="s">
        <v>103</v>
      </c>
    </row>
    <row r="23" spans="1:23" s="34" customFormat="1" ht="45" customHeight="1" x14ac:dyDescent="0.2">
      <c r="A23" s="353"/>
      <c r="B23" s="353"/>
      <c r="C23" s="354"/>
      <c r="D23" s="355"/>
      <c r="E23" s="356"/>
      <c r="F23" s="53" t="s">
        <v>104</v>
      </c>
      <c r="G23" s="372"/>
      <c r="H23" s="354"/>
      <c r="I23" s="354"/>
      <c r="J23" s="354"/>
      <c r="K23" s="354"/>
      <c r="L23" s="370"/>
      <c r="M23" s="367"/>
      <c r="N23" s="53">
        <v>70941.34</v>
      </c>
      <c r="O23" s="368"/>
      <c r="P23" s="371"/>
      <c r="Q23" s="73">
        <f t="shared" si="1"/>
        <v>435.22294478527607</v>
      </c>
      <c r="R23" s="369"/>
      <c r="S23" s="48">
        <v>163</v>
      </c>
      <c r="T23" s="66">
        <f t="shared" si="0"/>
        <v>0</v>
      </c>
      <c r="U23" s="355"/>
      <c r="V23" s="373"/>
      <c r="W23" s="373"/>
    </row>
    <row r="24" spans="1:23" s="34" customFormat="1" ht="45" customHeight="1" x14ac:dyDescent="0.2">
      <c r="A24" s="353">
        <v>9</v>
      </c>
      <c r="B24" s="353" t="s">
        <v>27</v>
      </c>
      <c r="C24" s="354" t="s">
        <v>28</v>
      </c>
      <c r="D24" s="355" t="s">
        <v>105</v>
      </c>
      <c r="E24" s="356" t="s">
        <v>106</v>
      </c>
      <c r="F24" s="53" t="s">
        <v>107</v>
      </c>
      <c r="G24" s="372" t="s">
        <v>101</v>
      </c>
      <c r="H24" s="354" t="s">
        <v>43</v>
      </c>
      <c r="I24" s="354" t="s">
        <v>33</v>
      </c>
      <c r="J24" s="354" t="s">
        <v>28</v>
      </c>
      <c r="K24" s="354" t="s">
        <v>33</v>
      </c>
      <c r="L24" s="374">
        <v>150</v>
      </c>
      <c r="M24" s="367" t="s">
        <v>31</v>
      </c>
      <c r="N24" s="53">
        <v>467107.9</v>
      </c>
      <c r="O24" s="368">
        <v>44263</v>
      </c>
      <c r="P24" s="371">
        <v>44358</v>
      </c>
      <c r="Q24" s="73">
        <f t="shared" si="1"/>
        <v>903.49690522243714</v>
      </c>
      <c r="R24" s="369" t="s">
        <v>34</v>
      </c>
      <c r="S24" s="48">
        <v>517</v>
      </c>
      <c r="T24" s="66">
        <f t="shared" si="0"/>
        <v>0</v>
      </c>
      <c r="U24" s="355">
        <v>0</v>
      </c>
      <c r="V24" s="373" t="s">
        <v>108</v>
      </c>
      <c r="W24" s="373" t="s">
        <v>109</v>
      </c>
    </row>
    <row r="25" spans="1:23" s="34" customFormat="1" ht="45" customHeight="1" x14ac:dyDescent="0.2">
      <c r="A25" s="353"/>
      <c r="B25" s="353"/>
      <c r="C25" s="354"/>
      <c r="D25" s="355"/>
      <c r="E25" s="356"/>
      <c r="F25" s="53" t="s">
        <v>110</v>
      </c>
      <c r="G25" s="372"/>
      <c r="H25" s="354"/>
      <c r="I25" s="354"/>
      <c r="J25" s="354"/>
      <c r="K25" s="354"/>
      <c r="L25" s="374"/>
      <c r="M25" s="367"/>
      <c r="N25" s="53">
        <v>73472.45</v>
      </c>
      <c r="O25" s="368"/>
      <c r="P25" s="371"/>
      <c r="Q25" s="73">
        <f t="shared" si="1"/>
        <v>442.60512048192771</v>
      </c>
      <c r="R25" s="369"/>
      <c r="S25" s="48">
        <v>166</v>
      </c>
      <c r="T25" s="66">
        <f t="shared" si="0"/>
        <v>0</v>
      </c>
      <c r="U25" s="355"/>
      <c r="V25" s="373"/>
      <c r="W25" s="373"/>
    </row>
    <row r="26" spans="1:23" s="34" customFormat="1" ht="45" customHeight="1" x14ac:dyDescent="0.2">
      <c r="A26" s="353">
        <v>10</v>
      </c>
      <c r="B26" s="353" t="s">
        <v>27</v>
      </c>
      <c r="C26" s="354" t="s">
        <v>28</v>
      </c>
      <c r="D26" s="355" t="s">
        <v>111</v>
      </c>
      <c r="E26" s="356" t="s">
        <v>112</v>
      </c>
      <c r="F26" s="53" t="s">
        <v>113</v>
      </c>
      <c r="G26" s="372" t="s">
        <v>52</v>
      </c>
      <c r="H26" s="353" t="s">
        <v>55</v>
      </c>
      <c r="I26" s="353" t="s">
        <v>33</v>
      </c>
      <c r="J26" s="354" t="s">
        <v>28</v>
      </c>
      <c r="K26" s="353" t="s">
        <v>33</v>
      </c>
      <c r="L26" s="374">
        <v>350</v>
      </c>
      <c r="M26" s="367" t="s">
        <v>31</v>
      </c>
      <c r="N26" s="53">
        <v>590378.67000000004</v>
      </c>
      <c r="O26" s="368">
        <v>44202</v>
      </c>
      <c r="P26" s="371">
        <v>44246</v>
      </c>
      <c r="Q26" s="73">
        <f t="shared" si="1"/>
        <v>638.24721081081088</v>
      </c>
      <c r="R26" s="369" t="s">
        <v>34</v>
      </c>
      <c r="S26" s="48">
        <v>925</v>
      </c>
      <c r="T26" s="66">
        <f t="shared" si="0"/>
        <v>0</v>
      </c>
      <c r="U26" s="355">
        <v>0</v>
      </c>
      <c r="V26" s="373" t="s">
        <v>114</v>
      </c>
      <c r="W26" s="373" t="s">
        <v>115</v>
      </c>
    </row>
    <row r="27" spans="1:23" s="34" customFormat="1" ht="45" customHeight="1" x14ac:dyDescent="0.2">
      <c r="A27" s="353"/>
      <c r="B27" s="353"/>
      <c r="C27" s="354"/>
      <c r="D27" s="355"/>
      <c r="E27" s="356"/>
      <c r="F27" s="53" t="s">
        <v>116</v>
      </c>
      <c r="G27" s="372"/>
      <c r="H27" s="353"/>
      <c r="I27" s="353"/>
      <c r="J27" s="354"/>
      <c r="K27" s="353"/>
      <c r="L27" s="374"/>
      <c r="M27" s="367"/>
      <c r="N27" s="53">
        <v>242119.5</v>
      </c>
      <c r="O27" s="368"/>
      <c r="P27" s="371"/>
      <c r="Q27" s="73">
        <f t="shared" si="1"/>
        <v>350.39001447178003</v>
      </c>
      <c r="R27" s="369"/>
      <c r="S27" s="48">
        <v>691</v>
      </c>
      <c r="T27" s="66">
        <f>U27*100%/N27</f>
        <v>0</v>
      </c>
      <c r="U27" s="355"/>
      <c r="V27" s="373"/>
      <c r="W27" s="373"/>
    </row>
    <row r="28" spans="1:23" s="34" customFormat="1" ht="45" customHeight="1" x14ac:dyDescent="0.2">
      <c r="A28" s="353"/>
      <c r="B28" s="353"/>
      <c r="C28" s="354"/>
      <c r="D28" s="355"/>
      <c r="E28" s="356"/>
      <c r="F28" s="53" t="s">
        <v>117</v>
      </c>
      <c r="G28" s="372"/>
      <c r="H28" s="353"/>
      <c r="I28" s="353"/>
      <c r="J28" s="354"/>
      <c r="K28" s="353"/>
      <c r="L28" s="374"/>
      <c r="M28" s="367"/>
      <c r="N28" s="53">
        <v>96179.65</v>
      </c>
      <c r="O28" s="368"/>
      <c r="P28" s="371"/>
      <c r="Q28" s="73">
        <f t="shared" si="1"/>
        <v>1479.686923076923</v>
      </c>
      <c r="R28" s="369"/>
      <c r="S28" s="48">
        <v>65</v>
      </c>
      <c r="T28" s="66">
        <f t="shared" si="0"/>
        <v>0</v>
      </c>
      <c r="U28" s="355"/>
      <c r="V28" s="373"/>
      <c r="W28" s="373"/>
    </row>
    <row r="29" spans="1:23" s="34" customFormat="1" ht="45" customHeight="1" x14ac:dyDescent="0.2">
      <c r="A29" s="51">
        <v>11</v>
      </c>
      <c r="B29" s="51" t="s">
        <v>27</v>
      </c>
      <c r="C29" s="52" t="s">
        <v>28</v>
      </c>
      <c r="D29" s="53" t="s">
        <v>118</v>
      </c>
      <c r="E29" s="54" t="s">
        <v>119</v>
      </c>
      <c r="F29" s="53" t="s">
        <v>120</v>
      </c>
      <c r="G29" s="42" t="s">
        <v>29</v>
      </c>
      <c r="H29" s="52" t="s">
        <v>48</v>
      </c>
      <c r="I29" s="52" t="s">
        <v>33</v>
      </c>
      <c r="J29" s="52" t="s">
        <v>28</v>
      </c>
      <c r="K29" s="52" t="s">
        <v>33</v>
      </c>
      <c r="L29" s="61">
        <v>180</v>
      </c>
      <c r="M29" s="56" t="s">
        <v>31</v>
      </c>
      <c r="N29" s="53">
        <v>250125</v>
      </c>
      <c r="O29" s="57">
        <v>44214</v>
      </c>
      <c r="P29" s="62">
        <v>44330</v>
      </c>
      <c r="Q29" s="73">
        <f t="shared" si="1"/>
        <v>115</v>
      </c>
      <c r="R29" s="58" t="s">
        <v>39</v>
      </c>
      <c r="S29" s="48">
        <v>2175</v>
      </c>
      <c r="T29" s="66">
        <f t="shared" si="0"/>
        <v>0</v>
      </c>
      <c r="U29" s="53">
        <v>0</v>
      </c>
      <c r="V29" s="59" t="s">
        <v>121</v>
      </c>
      <c r="W29" s="59" t="s">
        <v>122</v>
      </c>
    </row>
    <row r="30" spans="1:23" s="34" customFormat="1" ht="45" customHeight="1" x14ac:dyDescent="0.2">
      <c r="A30" s="353">
        <v>12</v>
      </c>
      <c r="B30" s="353" t="s">
        <v>27</v>
      </c>
      <c r="C30" s="353" t="s">
        <v>28</v>
      </c>
      <c r="D30" s="355" t="s">
        <v>123</v>
      </c>
      <c r="E30" s="356" t="s">
        <v>124</v>
      </c>
      <c r="F30" s="53" t="s">
        <v>125</v>
      </c>
      <c r="G30" s="372" t="s">
        <v>44</v>
      </c>
      <c r="H30" s="353" t="s">
        <v>36</v>
      </c>
      <c r="I30" s="354" t="s">
        <v>35</v>
      </c>
      <c r="J30" s="353" t="s">
        <v>28</v>
      </c>
      <c r="K30" s="354" t="s">
        <v>35</v>
      </c>
      <c r="L30" s="374">
        <v>450</v>
      </c>
      <c r="M30" s="367" t="s">
        <v>31</v>
      </c>
      <c r="N30" s="53">
        <v>1160396.45</v>
      </c>
      <c r="O30" s="368">
        <v>44228</v>
      </c>
      <c r="P30" s="371">
        <v>44323</v>
      </c>
      <c r="Q30" s="73">
        <f t="shared" si="1"/>
        <v>833.61813936781607</v>
      </c>
      <c r="R30" s="369" t="s">
        <v>34</v>
      </c>
      <c r="S30" s="48">
        <v>1392</v>
      </c>
      <c r="T30" s="66">
        <f t="shared" si="0"/>
        <v>0</v>
      </c>
      <c r="U30" s="355">
        <v>0</v>
      </c>
      <c r="V30" s="373" t="s">
        <v>126</v>
      </c>
      <c r="W30" s="373" t="s">
        <v>127</v>
      </c>
    </row>
    <row r="31" spans="1:23" s="34" customFormat="1" ht="45" customHeight="1" x14ac:dyDescent="0.2">
      <c r="A31" s="353"/>
      <c r="B31" s="353"/>
      <c r="C31" s="353"/>
      <c r="D31" s="355"/>
      <c r="E31" s="356"/>
      <c r="F31" s="53" t="s">
        <v>104</v>
      </c>
      <c r="G31" s="372"/>
      <c r="H31" s="353"/>
      <c r="I31" s="354"/>
      <c r="J31" s="353"/>
      <c r="K31" s="354"/>
      <c r="L31" s="374"/>
      <c r="M31" s="367"/>
      <c r="N31" s="53">
        <v>201714.7</v>
      </c>
      <c r="O31" s="368"/>
      <c r="P31" s="371"/>
      <c r="Q31" s="73">
        <f t="shared" si="1"/>
        <v>382.03541666666666</v>
      </c>
      <c r="R31" s="369"/>
      <c r="S31" s="48">
        <v>528</v>
      </c>
      <c r="T31" s="66">
        <f t="shared" si="0"/>
        <v>0</v>
      </c>
      <c r="U31" s="355"/>
      <c r="V31" s="373"/>
      <c r="W31" s="373"/>
    </row>
    <row r="32" spans="1:23" s="34" customFormat="1" ht="45" customHeight="1" x14ac:dyDescent="0.2">
      <c r="A32" s="51">
        <v>13</v>
      </c>
      <c r="B32" s="51" t="s">
        <v>27</v>
      </c>
      <c r="C32" s="52" t="s">
        <v>28</v>
      </c>
      <c r="D32" s="53" t="s">
        <v>128</v>
      </c>
      <c r="E32" s="54" t="s">
        <v>129</v>
      </c>
      <c r="F32" s="53" t="s">
        <v>130</v>
      </c>
      <c r="G32" s="42" t="s">
        <v>29</v>
      </c>
      <c r="H32" s="52" t="s">
        <v>45</v>
      </c>
      <c r="I32" s="52" t="s">
        <v>38</v>
      </c>
      <c r="J32" s="52" t="s">
        <v>28</v>
      </c>
      <c r="K32" s="52" t="s">
        <v>41</v>
      </c>
      <c r="L32" s="61">
        <v>150</v>
      </c>
      <c r="M32" s="56" t="s">
        <v>31</v>
      </c>
      <c r="N32" s="53">
        <v>145000</v>
      </c>
      <c r="O32" s="57">
        <v>44214</v>
      </c>
      <c r="P32" s="62">
        <v>44267</v>
      </c>
      <c r="Q32" s="73">
        <f t="shared" si="1"/>
        <v>145000</v>
      </c>
      <c r="R32" s="58" t="s">
        <v>32</v>
      </c>
      <c r="S32" s="48">
        <v>1</v>
      </c>
      <c r="T32" s="66">
        <f t="shared" si="0"/>
        <v>0</v>
      </c>
      <c r="U32" s="53">
        <v>0</v>
      </c>
      <c r="V32" s="59" t="s">
        <v>131</v>
      </c>
      <c r="W32" s="59" t="s">
        <v>132</v>
      </c>
    </row>
    <row r="33" spans="1:23" s="34" customFormat="1" ht="75" customHeight="1" x14ac:dyDescent="0.2">
      <c r="A33" s="51">
        <v>14</v>
      </c>
      <c r="B33" s="51" t="s">
        <v>27</v>
      </c>
      <c r="C33" s="52" t="s">
        <v>40</v>
      </c>
      <c r="D33" s="53" t="s">
        <v>133</v>
      </c>
      <c r="E33" s="54" t="s">
        <v>134</v>
      </c>
      <c r="F33" s="53" t="s">
        <v>135</v>
      </c>
      <c r="G33" s="63" t="s">
        <v>42</v>
      </c>
      <c r="H33" s="52" t="s">
        <v>45</v>
      </c>
      <c r="I33" s="52" t="s">
        <v>41</v>
      </c>
      <c r="J33" s="52" t="s">
        <v>40</v>
      </c>
      <c r="K33" s="52" t="s">
        <v>41</v>
      </c>
      <c r="L33" s="61">
        <v>150</v>
      </c>
      <c r="M33" s="64" t="s">
        <v>31</v>
      </c>
      <c r="N33" s="53">
        <v>421419.5</v>
      </c>
      <c r="O33" s="57">
        <v>44207</v>
      </c>
      <c r="P33" s="62">
        <v>44274</v>
      </c>
      <c r="Q33" s="73">
        <f t="shared" si="1"/>
        <v>637.06651549508695</v>
      </c>
      <c r="R33" s="58" t="s">
        <v>39</v>
      </c>
      <c r="S33" s="48">
        <v>661.5</v>
      </c>
      <c r="T33" s="65">
        <f>U33*100%/1032489.33</f>
        <v>0.10203962107773067</v>
      </c>
      <c r="U33" s="53">
        <v>105354.82</v>
      </c>
      <c r="V33" s="59" t="s">
        <v>136</v>
      </c>
      <c r="W33" s="59" t="s">
        <v>137</v>
      </c>
    </row>
    <row r="34" spans="1:23" s="34" customFormat="1" ht="45" customHeight="1" x14ac:dyDescent="0.2">
      <c r="A34" s="353">
        <v>15</v>
      </c>
      <c r="B34" s="353" t="s">
        <v>27</v>
      </c>
      <c r="C34" s="354" t="s">
        <v>40</v>
      </c>
      <c r="D34" s="355" t="s">
        <v>138</v>
      </c>
      <c r="E34" s="356" t="s">
        <v>139</v>
      </c>
      <c r="F34" s="53" t="s">
        <v>140</v>
      </c>
      <c r="G34" s="372" t="s">
        <v>52</v>
      </c>
      <c r="H34" s="354" t="s">
        <v>141</v>
      </c>
      <c r="I34" s="353" t="s">
        <v>50</v>
      </c>
      <c r="J34" s="354" t="s">
        <v>40</v>
      </c>
      <c r="K34" s="354" t="s">
        <v>50</v>
      </c>
      <c r="L34" s="374">
        <v>250</v>
      </c>
      <c r="M34" s="367" t="s">
        <v>31</v>
      </c>
      <c r="N34" s="53">
        <v>892536.2</v>
      </c>
      <c r="O34" s="368">
        <v>44221</v>
      </c>
      <c r="P34" s="371">
        <v>44302</v>
      </c>
      <c r="Q34" s="73">
        <f t="shared" si="1"/>
        <v>918.24711934156369</v>
      </c>
      <c r="R34" s="369" t="s">
        <v>34</v>
      </c>
      <c r="S34" s="48">
        <v>972</v>
      </c>
      <c r="T34" s="375">
        <f>U35*100%/N35</f>
        <v>0</v>
      </c>
      <c r="U34" s="355">
        <v>0</v>
      </c>
      <c r="V34" s="373" t="s">
        <v>142</v>
      </c>
      <c r="W34" s="373" t="s">
        <v>143</v>
      </c>
    </row>
    <row r="35" spans="1:23" s="34" customFormat="1" ht="45" customHeight="1" x14ac:dyDescent="0.2">
      <c r="A35" s="353"/>
      <c r="B35" s="353"/>
      <c r="C35" s="354"/>
      <c r="D35" s="355"/>
      <c r="E35" s="356"/>
      <c r="F35" s="53" t="s">
        <v>116</v>
      </c>
      <c r="G35" s="372"/>
      <c r="H35" s="354"/>
      <c r="I35" s="353"/>
      <c r="J35" s="354"/>
      <c r="K35" s="354"/>
      <c r="L35" s="374"/>
      <c r="M35" s="367"/>
      <c r="N35" s="53">
        <v>189208.81</v>
      </c>
      <c r="O35" s="368"/>
      <c r="P35" s="371"/>
      <c r="Q35" s="73">
        <f t="shared" si="1"/>
        <v>461.48490243902438</v>
      </c>
      <c r="R35" s="369"/>
      <c r="S35" s="48">
        <v>410</v>
      </c>
      <c r="T35" s="375"/>
      <c r="U35" s="355"/>
      <c r="V35" s="373"/>
      <c r="W35" s="373"/>
    </row>
    <row r="36" spans="1:23" s="34" customFormat="1" ht="45" customHeight="1" x14ac:dyDescent="0.2">
      <c r="A36" s="51">
        <v>16</v>
      </c>
      <c r="B36" s="51" t="s">
        <v>27</v>
      </c>
      <c r="C36" s="52" t="s">
        <v>40</v>
      </c>
      <c r="D36" s="53" t="s">
        <v>144</v>
      </c>
      <c r="E36" s="54" t="s">
        <v>145</v>
      </c>
      <c r="F36" s="53" t="s">
        <v>146</v>
      </c>
      <c r="G36" s="42" t="s">
        <v>29</v>
      </c>
      <c r="H36" s="52" t="s">
        <v>48</v>
      </c>
      <c r="I36" s="52" t="s">
        <v>56</v>
      </c>
      <c r="J36" s="52" t="s">
        <v>40</v>
      </c>
      <c r="K36" s="52" t="s">
        <v>56</v>
      </c>
      <c r="L36" s="61">
        <v>250</v>
      </c>
      <c r="M36" s="56" t="s">
        <v>31</v>
      </c>
      <c r="N36" s="53">
        <v>172500</v>
      </c>
      <c r="O36" s="57">
        <v>44228</v>
      </c>
      <c r="P36" s="62">
        <v>44302</v>
      </c>
      <c r="Q36" s="73">
        <f t="shared" si="1"/>
        <v>115</v>
      </c>
      <c r="R36" s="58" t="s">
        <v>34</v>
      </c>
      <c r="S36" s="48">
        <v>1500</v>
      </c>
      <c r="T36" s="66">
        <f>U36*100%/N36</f>
        <v>0</v>
      </c>
      <c r="U36" s="53">
        <v>0</v>
      </c>
      <c r="V36" s="59" t="s">
        <v>147</v>
      </c>
      <c r="W36" s="59" t="s">
        <v>148</v>
      </c>
    </row>
    <row r="37" spans="1:23" s="34" customFormat="1" ht="45" customHeight="1" x14ac:dyDescent="0.2">
      <c r="A37" s="353">
        <v>17</v>
      </c>
      <c r="B37" s="353" t="s">
        <v>27</v>
      </c>
      <c r="C37" s="354" t="s">
        <v>40</v>
      </c>
      <c r="D37" s="355" t="s">
        <v>149</v>
      </c>
      <c r="E37" s="356" t="s">
        <v>150</v>
      </c>
      <c r="F37" s="53" t="s">
        <v>151</v>
      </c>
      <c r="G37" s="372" t="s">
        <v>44</v>
      </c>
      <c r="H37" s="52" t="s">
        <v>48</v>
      </c>
      <c r="I37" s="354" t="s">
        <v>37</v>
      </c>
      <c r="J37" s="354" t="s">
        <v>40</v>
      </c>
      <c r="K37" s="354" t="s">
        <v>37</v>
      </c>
      <c r="L37" s="374">
        <v>150</v>
      </c>
      <c r="M37" s="367" t="s">
        <v>31</v>
      </c>
      <c r="N37" s="53">
        <v>603439</v>
      </c>
      <c r="O37" s="368">
        <v>44197</v>
      </c>
      <c r="P37" s="371">
        <v>44309</v>
      </c>
      <c r="Q37" s="73">
        <f t="shared" si="1"/>
        <v>855.94184397163122</v>
      </c>
      <c r="R37" s="369" t="s">
        <v>34</v>
      </c>
      <c r="S37" s="48">
        <v>705</v>
      </c>
      <c r="T37" s="66">
        <f t="shared" ref="T37:T46" si="2">U37*100%/N37</f>
        <v>0</v>
      </c>
      <c r="U37" s="355">
        <v>0</v>
      </c>
      <c r="V37" s="373" t="s">
        <v>152</v>
      </c>
      <c r="W37" s="373" t="s">
        <v>153</v>
      </c>
    </row>
    <row r="38" spans="1:23" s="34" customFormat="1" ht="45" customHeight="1" x14ac:dyDescent="0.2">
      <c r="A38" s="353"/>
      <c r="B38" s="353"/>
      <c r="C38" s="354"/>
      <c r="D38" s="355"/>
      <c r="E38" s="356"/>
      <c r="F38" s="53" t="s">
        <v>104</v>
      </c>
      <c r="G38" s="372"/>
      <c r="H38" s="52" t="s">
        <v>48</v>
      </c>
      <c r="I38" s="354"/>
      <c r="J38" s="354"/>
      <c r="K38" s="354"/>
      <c r="L38" s="374"/>
      <c r="M38" s="367"/>
      <c r="N38" s="53">
        <v>107298.65</v>
      </c>
      <c r="O38" s="368"/>
      <c r="P38" s="371"/>
      <c r="Q38" s="73">
        <f t="shared" si="1"/>
        <v>397.4024074074074</v>
      </c>
      <c r="R38" s="369"/>
      <c r="S38" s="48">
        <v>270</v>
      </c>
      <c r="T38" s="66">
        <f t="shared" si="2"/>
        <v>0</v>
      </c>
      <c r="U38" s="355"/>
      <c r="V38" s="373"/>
      <c r="W38" s="373"/>
    </row>
    <row r="39" spans="1:23" s="34" customFormat="1" ht="45" customHeight="1" x14ac:dyDescent="0.2">
      <c r="A39" s="353">
        <v>18</v>
      </c>
      <c r="B39" s="353" t="s">
        <v>27</v>
      </c>
      <c r="C39" s="354" t="s">
        <v>40</v>
      </c>
      <c r="D39" s="355" t="s">
        <v>154</v>
      </c>
      <c r="E39" s="356" t="s">
        <v>155</v>
      </c>
      <c r="F39" s="53" t="s">
        <v>156</v>
      </c>
      <c r="G39" s="372" t="s">
        <v>52</v>
      </c>
      <c r="H39" s="354" t="s">
        <v>55</v>
      </c>
      <c r="I39" s="354" t="s">
        <v>33</v>
      </c>
      <c r="J39" s="354" t="s">
        <v>40</v>
      </c>
      <c r="K39" s="354" t="s">
        <v>33</v>
      </c>
      <c r="L39" s="374">
        <v>350</v>
      </c>
      <c r="M39" s="367" t="s">
        <v>31</v>
      </c>
      <c r="N39" s="53">
        <v>2413093.2000000002</v>
      </c>
      <c r="O39" s="368">
        <v>44242</v>
      </c>
      <c r="P39" s="371">
        <v>44337</v>
      </c>
      <c r="Q39" s="73">
        <f t="shared" si="1"/>
        <v>903.10374251497012</v>
      </c>
      <c r="R39" s="369" t="s">
        <v>34</v>
      </c>
      <c r="S39" s="48">
        <v>2672</v>
      </c>
      <c r="T39" s="66">
        <f t="shared" si="2"/>
        <v>0</v>
      </c>
      <c r="U39" s="355">
        <v>0</v>
      </c>
      <c r="V39" s="373" t="s">
        <v>157</v>
      </c>
      <c r="W39" s="373" t="s">
        <v>158</v>
      </c>
    </row>
    <row r="40" spans="1:23" s="34" customFormat="1" ht="45" customHeight="1" x14ac:dyDescent="0.2">
      <c r="A40" s="353"/>
      <c r="B40" s="353"/>
      <c r="C40" s="354"/>
      <c r="D40" s="355"/>
      <c r="E40" s="356"/>
      <c r="F40" s="53" t="s">
        <v>116</v>
      </c>
      <c r="G40" s="372"/>
      <c r="H40" s="354"/>
      <c r="I40" s="354"/>
      <c r="J40" s="354"/>
      <c r="K40" s="354"/>
      <c r="L40" s="374"/>
      <c r="M40" s="367"/>
      <c r="N40" s="53">
        <v>527394.65</v>
      </c>
      <c r="O40" s="368"/>
      <c r="P40" s="371"/>
      <c r="Q40" s="73">
        <f t="shared" si="1"/>
        <v>470.88808035714288</v>
      </c>
      <c r="R40" s="369"/>
      <c r="S40" s="48">
        <v>1120</v>
      </c>
      <c r="T40" s="66">
        <f t="shared" si="2"/>
        <v>0</v>
      </c>
      <c r="U40" s="355"/>
      <c r="V40" s="373"/>
      <c r="W40" s="373"/>
    </row>
    <row r="41" spans="1:23" s="34" customFormat="1" ht="45" customHeight="1" x14ac:dyDescent="0.2">
      <c r="A41" s="354">
        <v>19</v>
      </c>
      <c r="B41" s="353" t="s">
        <v>27</v>
      </c>
      <c r="C41" s="52" t="s">
        <v>40</v>
      </c>
      <c r="D41" s="355" t="s">
        <v>159</v>
      </c>
      <c r="E41" s="356" t="s">
        <v>160</v>
      </c>
      <c r="F41" s="53" t="s">
        <v>161</v>
      </c>
      <c r="G41" s="372" t="s">
        <v>44</v>
      </c>
      <c r="H41" s="353" t="s">
        <v>48</v>
      </c>
      <c r="I41" s="354" t="s">
        <v>37</v>
      </c>
      <c r="J41" s="52" t="s">
        <v>40</v>
      </c>
      <c r="K41" s="354" t="s">
        <v>37</v>
      </c>
      <c r="L41" s="374">
        <v>250</v>
      </c>
      <c r="M41" s="367" t="s">
        <v>31</v>
      </c>
      <c r="N41" s="53">
        <v>659190.23</v>
      </c>
      <c r="O41" s="368">
        <v>44249</v>
      </c>
      <c r="P41" s="371">
        <v>44344</v>
      </c>
      <c r="Q41" s="73">
        <f t="shared" si="1"/>
        <v>858.32061197916664</v>
      </c>
      <c r="R41" s="369" t="s">
        <v>34</v>
      </c>
      <c r="S41" s="48">
        <v>768</v>
      </c>
      <c r="T41" s="66">
        <f t="shared" si="2"/>
        <v>0</v>
      </c>
      <c r="U41" s="53">
        <v>0</v>
      </c>
      <c r="V41" s="373" t="s">
        <v>162</v>
      </c>
      <c r="W41" s="373" t="s">
        <v>163</v>
      </c>
    </row>
    <row r="42" spans="1:23" s="34" customFormat="1" ht="45" customHeight="1" x14ac:dyDescent="0.2">
      <c r="A42" s="354"/>
      <c r="B42" s="353"/>
      <c r="C42" s="52"/>
      <c r="D42" s="355"/>
      <c r="E42" s="356"/>
      <c r="F42" s="53" t="s">
        <v>164</v>
      </c>
      <c r="G42" s="372"/>
      <c r="H42" s="353"/>
      <c r="I42" s="354"/>
      <c r="J42" s="52"/>
      <c r="K42" s="354"/>
      <c r="L42" s="374"/>
      <c r="M42" s="367"/>
      <c r="N42" s="53">
        <v>95336.48</v>
      </c>
      <c r="O42" s="368"/>
      <c r="P42" s="371"/>
      <c r="Q42" s="73">
        <f t="shared" si="1"/>
        <v>397.2353333333333</v>
      </c>
      <c r="R42" s="369"/>
      <c r="S42" s="48">
        <v>240</v>
      </c>
      <c r="T42" s="66">
        <f t="shared" si="2"/>
        <v>0</v>
      </c>
      <c r="U42" s="53"/>
      <c r="V42" s="373"/>
      <c r="W42" s="373"/>
    </row>
    <row r="43" spans="1:23" s="34" customFormat="1" ht="45" customHeight="1" x14ac:dyDescent="0.2">
      <c r="A43" s="354">
        <v>20</v>
      </c>
      <c r="B43" s="353" t="s">
        <v>27</v>
      </c>
      <c r="C43" s="353" t="s">
        <v>40</v>
      </c>
      <c r="D43" s="355" t="s">
        <v>165</v>
      </c>
      <c r="E43" s="356" t="s">
        <v>166</v>
      </c>
      <c r="F43" s="53" t="s">
        <v>167</v>
      </c>
      <c r="G43" s="372" t="s">
        <v>52</v>
      </c>
      <c r="H43" s="353" t="s">
        <v>36</v>
      </c>
      <c r="I43" s="354" t="s">
        <v>33</v>
      </c>
      <c r="J43" s="353" t="s">
        <v>40</v>
      </c>
      <c r="K43" s="353" t="s">
        <v>33</v>
      </c>
      <c r="L43" s="370">
        <v>180</v>
      </c>
      <c r="M43" s="367" t="s">
        <v>31</v>
      </c>
      <c r="N43" s="53">
        <v>532172.69999999995</v>
      </c>
      <c r="O43" s="371">
        <v>44263</v>
      </c>
      <c r="P43" s="368">
        <v>44365</v>
      </c>
      <c r="Q43" s="73">
        <f t="shared" si="1"/>
        <v>922.30970537261692</v>
      </c>
      <c r="R43" s="376" t="s">
        <v>34</v>
      </c>
      <c r="S43" s="67">
        <v>577</v>
      </c>
      <c r="T43" s="66">
        <f t="shared" si="2"/>
        <v>0</v>
      </c>
      <c r="U43" s="53">
        <v>0</v>
      </c>
      <c r="V43" s="373" t="s">
        <v>168</v>
      </c>
      <c r="W43" s="373" t="s">
        <v>46</v>
      </c>
    </row>
    <row r="44" spans="1:23" s="34" customFormat="1" ht="45" customHeight="1" x14ac:dyDescent="0.2">
      <c r="A44" s="354"/>
      <c r="B44" s="353"/>
      <c r="C44" s="353"/>
      <c r="D44" s="355"/>
      <c r="E44" s="356"/>
      <c r="F44" s="53" t="s">
        <v>104</v>
      </c>
      <c r="G44" s="372"/>
      <c r="H44" s="353"/>
      <c r="I44" s="354"/>
      <c r="J44" s="353"/>
      <c r="K44" s="353"/>
      <c r="L44" s="370"/>
      <c r="M44" s="367"/>
      <c r="N44" s="53">
        <v>115623.2</v>
      </c>
      <c r="O44" s="371"/>
      <c r="P44" s="368"/>
      <c r="Q44" s="73">
        <f t="shared" si="1"/>
        <v>436.31396226415092</v>
      </c>
      <c r="R44" s="376"/>
      <c r="S44" s="67">
        <v>265</v>
      </c>
      <c r="T44" s="66">
        <f t="shared" si="2"/>
        <v>0</v>
      </c>
      <c r="U44" s="53"/>
      <c r="V44" s="373"/>
      <c r="W44" s="373"/>
    </row>
    <row r="45" spans="1:23" s="34" customFormat="1" ht="45" customHeight="1" x14ac:dyDescent="0.2">
      <c r="A45" s="353">
        <v>21</v>
      </c>
      <c r="B45" s="353" t="s">
        <v>27</v>
      </c>
      <c r="C45" s="353" t="s">
        <v>40</v>
      </c>
      <c r="D45" s="377" t="s">
        <v>169</v>
      </c>
      <c r="E45" s="356" t="s">
        <v>170</v>
      </c>
      <c r="F45" s="53" t="s">
        <v>171</v>
      </c>
      <c r="G45" s="42" t="s">
        <v>29</v>
      </c>
      <c r="H45" s="354" t="s">
        <v>48</v>
      </c>
      <c r="I45" s="353" t="s">
        <v>30</v>
      </c>
      <c r="J45" s="353" t="s">
        <v>40</v>
      </c>
      <c r="K45" s="353" t="s">
        <v>30</v>
      </c>
      <c r="L45" s="370">
        <v>150</v>
      </c>
      <c r="M45" s="367" t="s">
        <v>31</v>
      </c>
      <c r="N45" s="53">
        <v>138000</v>
      </c>
      <c r="O45" s="371">
        <v>44256</v>
      </c>
      <c r="P45" s="371">
        <v>44330</v>
      </c>
      <c r="Q45" s="73">
        <f t="shared" si="1"/>
        <v>115</v>
      </c>
      <c r="R45" s="376" t="s">
        <v>34</v>
      </c>
      <c r="S45" s="48">
        <v>1200</v>
      </c>
      <c r="T45" s="66">
        <f t="shared" si="2"/>
        <v>0</v>
      </c>
      <c r="U45" s="355">
        <v>0</v>
      </c>
      <c r="V45" s="373" t="s">
        <v>172</v>
      </c>
      <c r="W45" s="373" t="s">
        <v>173</v>
      </c>
    </row>
    <row r="46" spans="1:23" s="34" customFormat="1" ht="45" customHeight="1" x14ac:dyDescent="0.2">
      <c r="A46" s="353"/>
      <c r="B46" s="353"/>
      <c r="C46" s="353"/>
      <c r="D46" s="377"/>
      <c r="E46" s="356"/>
      <c r="F46" s="53" t="s">
        <v>174</v>
      </c>
      <c r="G46" s="42" t="s">
        <v>29</v>
      </c>
      <c r="H46" s="354"/>
      <c r="I46" s="353"/>
      <c r="J46" s="353"/>
      <c r="K46" s="353"/>
      <c r="L46" s="370"/>
      <c r="M46" s="367"/>
      <c r="N46" s="53">
        <v>151800</v>
      </c>
      <c r="O46" s="371"/>
      <c r="P46" s="371"/>
      <c r="Q46" s="73">
        <f t="shared" si="1"/>
        <v>115</v>
      </c>
      <c r="R46" s="376"/>
      <c r="S46" s="48">
        <v>1320</v>
      </c>
      <c r="T46" s="66">
        <f t="shared" si="2"/>
        <v>0</v>
      </c>
      <c r="U46" s="355"/>
      <c r="V46" s="373"/>
      <c r="W46" s="373"/>
    </row>
    <row r="47" spans="1:23" s="34" customFormat="1" ht="45" customHeight="1" x14ac:dyDescent="0.2">
      <c r="A47" s="353">
        <v>22</v>
      </c>
      <c r="B47" s="353" t="s">
        <v>27</v>
      </c>
      <c r="C47" s="354" t="s">
        <v>47</v>
      </c>
      <c r="D47" s="355" t="s">
        <v>175</v>
      </c>
      <c r="E47" s="356" t="s">
        <v>176</v>
      </c>
      <c r="F47" s="53" t="s">
        <v>177</v>
      </c>
      <c r="G47" s="372" t="s">
        <v>51</v>
      </c>
      <c r="H47" s="353" t="s">
        <v>43</v>
      </c>
      <c r="I47" s="354" t="s">
        <v>33</v>
      </c>
      <c r="J47" s="354" t="s">
        <v>47</v>
      </c>
      <c r="K47" s="354" t="s">
        <v>33</v>
      </c>
      <c r="L47" s="374">
        <v>600</v>
      </c>
      <c r="M47" s="367" t="s">
        <v>31</v>
      </c>
      <c r="N47" s="53">
        <v>2207724.06</v>
      </c>
      <c r="O47" s="368">
        <v>44242</v>
      </c>
      <c r="P47" s="371">
        <v>44372</v>
      </c>
      <c r="Q47" s="73">
        <f t="shared" si="1"/>
        <v>1108.2952108433735</v>
      </c>
      <c r="R47" s="369" t="s">
        <v>34</v>
      </c>
      <c r="S47" s="48">
        <v>1992</v>
      </c>
      <c r="T47" s="375">
        <f>U47*100%/159897.33</f>
        <v>0</v>
      </c>
      <c r="U47" s="355">
        <v>0</v>
      </c>
      <c r="V47" s="373" t="s">
        <v>178</v>
      </c>
      <c r="W47" s="373" t="s">
        <v>179</v>
      </c>
    </row>
    <row r="48" spans="1:23" s="34" customFormat="1" ht="45" customHeight="1" x14ac:dyDescent="0.2">
      <c r="A48" s="353"/>
      <c r="B48" s="353"/>
      <c r="C48" s="354"/>
      <c r="D48" s="355"/>
      <c r="E48" s="356"/>
      <c r="F48" s="53" t="s">
        <v>116</v>
      </c>
      <c r="G48" s="372"/>
      <c r="H48" s="353"/>
      <c r="I48" s="354"/>
      <c r="J48" s="354"/>
      <c r="K48" s="354"/>
      <c r="L48" s="374"/>
      <c r="M48" s="367"/>
      <c r="N48" s="53"/>
      <c r="O48" s="368"/>
      <c r="P48" s="371"/>
      <c r="Q48" s="73">
        <f t="shared" si="1"/>
        <v>0</v>
      </c>
      <c r="R48" s="369"/>
      <c r="S48" s="48">
        <v>801</v>
      </c>
      <c r="T48" s="375"/>
      <c r="U48" s="355"/>
      <c r="V48" s="373"/>
      <c r="W48" s="373"/>
    </row>
    <row r="49" spans="1:23" s="34" customFormat="1" ht="45" customHeight="1" x14ac:dyDescent="0.2">
      <c r="A49" s="51">
        <v>23</v>
      </c>
      <c r="B49" s="51" t="s">
        <v>27</v>
      </c>
      <c r="C49" s="52" t="s">
        <v>47</v>
      </c>
      <c r="D49" s="53" t="s">
        <v>180</v>
      </c>
      <c r="E49" s="54" t="s">
        <v>181</v>
      </c>
      <c r="F49" s="53" t="s">
        <v>182</v>
      </c>
      <c r="G49" s="42" t="s">
        <v>183</v>
      </c>
      <c r="H49" s="52" t="s">
        <v>48</v>
      </c>
      <c r="I49" s="52" t="s">
        <v>33</v>
      </c>
      <c r="J49" s="52" t="s">
        <v>47</v>
      </c>
      <c r="K49" s="52" t="s">
        <v>33</v>
      </c>
      <c r="L49" s="61">
        <v>180</v>
      </c>
      <c r="M49" s="56" t="s">
        <v>31</v>
      </c>
      <c r="N49" s="53">
        <v>643697.92000000004</v>
      </c>
      <c r="O49" s="57">
        <v>44207</v>
      </c>
      <c r="P49" s="62">
        <v>44274</v>
      </c>
      <c r="Q49" s="73">
        <f t="shared" si="1"/>
        <v>214565.97333333336</v>
      </c>
      <c r="R49" s="58" t="s">
        <v>54</v>
      </c>
      <c r="S49" s="48">
        <v>3</v>
      </c>
      <c r="T49" s="66">
        <f t="shared" ref="T49:T82" si="3">U49*100%/N49</f>
        <v>0</v>
      </c>
      <c r="U49" s="53">
        <v>0</v>
      </c>
      <c r="V49" s="59" t="s">
        <v>184</v>
      </c>
      <c r="W49" s="59" t="s">
        <v>185</v>
      </c>
    </row>
    <row r="50" spans="1:23" s="34" customFormat="1" ht="45" customHeight="1" x14ac:dyDescent="0.2">
      <c r="A50" s="353">
        <v>24</v>
      </c>
      <c r="B50" s="353" t="s">
        <v>27</v>
      </c>
      <c r="C50" s="354" t="s">
        <v>47</v>
      </c>
      <c r="D50" s="355" t="s">
        <v>186</v>
      </c>
      <c r="E50" s="356" t="s">
        <v>187</v>
      </c>
      <c r="F50" s="53" t="s">
        <v>188</v>
      </c>
      <c r="G50" s="372" t="s">
        <v>42</v>
      </c>
      <c r="H50" s="353" t="s">
        <v>45</v>
      </c>
      <c r="I50" s="354" t="s">
        <v>41</v>
      </c>
      <c r="J50" s="354" t="s">
        <v>47</v>
      </c>
      <c r="K50" s="354" t="s">
        <v>41</v>
      </c>
      <c r="L50" s="374">
        <v>185</v>
      </c>
      <c r="M50" s="367" t="s">
        <v>31</v>
      </c>
      <c r="N50" s="53">
        <v>842067.85</v>
      </c>
      <c r="O50" s="368">
        <v>44230</v>
      </c>
      <c r="P50" s="371">
        <v>44338</v>
      </c>
      <c r="Q50" s="73">
        <f t="shared" si="1"/>
        <v>933.55637472283809</v>
      </c>
      <c r="R50" s="369" t="s">
        <v>39</v>
      </c>
      <c r="S50" s="48">
        <v>902</v>
      </c>
      <c r="T50" s="66">
        <f t="shared" si="3"/>
        <v>0</v>
      </c>
      <c r="U50" s="53">
        <v>0</v>
      </c>
      <c r="V50" s="373" t="s">
        <v>189</v>
      </c>
      <c r="W50" s="373" t="s">
        <v>190</v>
      </c>
    </row>
    <row r="51" spans="1:23" s="34" customFormat="1" ht="45" customHeight="1" x14ac:dyDescent="0.2">
      <c r="A51" s="353"/>
      <c r="B51" s="353"/>
      <c r="C51" s="354"/>
      <c r="D51" s="355"/>
      <c r="E51" s="356"/>
      <c r="F51" s="53" t="s">
        <v>116</v>
      </c>
      <c r="G51" s="372"/>
      <c r="H51" s="353"/>
      <c r="I51" s="354"/>
      <c r="J51" s="354"/>
      <c r="K51" s="354"/>
      <c r="L51" s="374"/>
      <c r="M51" s="367"/>
      <c r="N51" s="53">
        <v>163005.5</v>
      </c>
      <c r="O51" s="368"/>
      <c r="P51" s="371"/>
      <c r="Q51" s="73">
        <f t="shared" si="1"/>
        <v>391.84014423076923</v>
      </c>
      <c r="R51" s="369"/>
      <c r="S51" s="48">
        <v>416</v>
      </c>
      <c r="T51" s="66">
        <f t="shared" si="3"/>
        <v>0</v>
      </c>
      <c r="U51" s="53"/>
      <c r="V51" s="373"/>
      <c r="W51" s="373"/>
    </row>
    <row r="52" spans="1:23" s="34" customFormat="1" ht="45" customHeight="1" x14ac:dyDescent="0.2">
      <c r="A52" s="353">
        <v>25</v>
      </c>
      <c r="B52" s="353" t="s">
        <v>27</v>
      </c>
      <c r="C52" s="354" t="s">
        <v>47</v>
      </c>
      <c r="D52" s="355" t="s">
        <v>191</v>
      </c>
      <c r="E52" s="356" t="s">
        <v>192</v>
      </c>
      <c r="F52" s="53" t="s">
        <v>193</v>
      </c>
      <c r="G52" s="372" t="s">
        <v>42</v>
      </c>
      <c r="H52" s="353" t="s">
        <v>45</v>
      </c>
      <c r="I52" s="354" t="s">
        <v>41</v>
      </c>
      <c r="J52" s="354" t="s">
        <v>47</v>
      </c>
      <c r="K52" s="354" t="s">
        <v>41</v>
      </c>
      <c r="L52" s="374">
        <v>250</v>
      </c>
      <c r="M52" s="367" t="s">
        <v>31</v>
      </c>
      <c r="N52" s="53">
        <v>1506188.2</v>
      </c>
      <c r="O52" s="368">
        <v>44256</v>
      </c>
      <c r="P52" s="371">
        <v>44372</v>
      </c>
      <c r="Q52" s="73">
        <f t="shared" si="1"/>
        <v>927.45578817733985</v>
      </c>
      <c r="R52" s="369" t="s">
        <v>34</v>
      </c>
      <c r="S52" s="48">
        <v>1624</v>
      </c>
      <c r="T52" s="66">
        <f t="shared" si="3"/>
        <v>0</v>
      </c>
      <c r="U52" s="355">
        <v>0</v>
      </c>
      <c r="V52" s="373" t="s">
        <v>194</v>
      </c>
      <c r="W52" s="373" t="s">
        <v>195</v>
      </c>
    </row>
    <row r="53" spans="1:23" s="34" customFormat="1" ht="45" customHeight="1" x14ac:dyDescent="0.2">
      <c r="A53" s="353"/>
      <c r="B53" s="353"/>
      <c r="C53" s="354"/>
      <c r="D53" s="355"/>
      <c r="E53" s="356"/>
      <c r="F53" s="53" t="s">
        <v>104</v>
      </c>
      <c r="G53" s="372"/>
      <c r="H53" s="353"/>
      <c r="I53" s="354"/>
      <c r="J53" s="354"/>
      <c r="K53" s="354"/>
      <c r="L53" s="374"/>
      <c r="M53" s="367"/>
      <c r="N53" s="53">
        <v>246345</v>
      </c>
      <c r="O53" s="368"/>
      <c r="P53" s="371"/>
      <c r="Q53" s="73">
        <f t="shared" si="1"/>
        <v>392.26910828025478</v>
      </c>
      <c r="R53" s="369"/>
      <c r="S53" s="48">
        <v>628</v>
      </c>
      <c r="T53" s="66">
        <f t="shared" si="3"/>
        <v>0</v>
      </c>
      <c r="U53" s="355"/>
      <c r="V53" s="373"/>
      <c r="W53" s="373"/>
    </row>
    <row r="54" spans="1:23" s="34" customFormat="1" ht="23.45" customHeight="1" x14ac:dyDescent="0.2">
      <c r="A54" s="353">
        <v>26</v>
      </c>
      <c r="B54" s="353" t="s">
        <v>27</v>
      </c>
      <c r="C54" s="354" t="s">
        <v>40</v>
      </c>
      <c r="D54" s="355" t="s">
        <v>196</v>
      </c>
      <c r="E54" s="356" t="s">
        <v>197</v>
      </c>
      <c r="F54" s="68" t="s">
        <v>198</v>
      </c>
      <c r="G54" s="372" t="s">
        <v>29</v>
      </c>
      <c r="H54" s="354" t="s">
        <v>45</v>
      </c>
      <c r="I54" s="354" t="s">
        <v>35</v>
      </c>
      <c r="J54" s="354" t="s">
        <v>40</v>
      </c>
      <c r="K54" s="354" t="s">
        <v>35</v>
      </c>
      <c r="L54" s="374">
        <v>450</v>
      </c>
      <c r="M54" s="367" t="s">
        <v>31</v>
      </c>
      <c r="N54" s="53">
        <v>141120</v>
      </c>
      <c r="O54" s="368">
        <v>44230</v>
      </c>
      <c r="P54" s="371">
        <v>44358</v>
      </c>
      <c r="Q54" s="73">
        <f t="shared" si="1"/>
        <v>140</v>
      </c>
      <c r="R54" s="369" t="s">
        <v>34</v>
      </c>
      <c r="S54" s="48">
        <v>1008</v>
      </c>
      <c r="T54" s="375">
        <f t="shared" si="3"/>
        <v>0</v>
      </c>
      <c r="U54" s="355">
        <v>0</v>
      </c>
      <c r="V54" s="373" t="s">
        <v>199</v>
      </c>
      <c r="W54" s="373" t="s">
        <v>200</v>
      </c>
    </row>
    <row r="55" spans="1:23" s="34" customFormat="1" ht="23.45" customHeight="1" x14ac:dyDescent="0.2">
      <c r="A55" s="353"/>
      <c r="B55" s="353"/>
      <c r="C55" s="354"/>
      <c r="D55" s="355"/>
      <c r="E55" s="356"/>
      <c r="F55" s="42" t="s">
        <v>201</v>
      </c>
      <c r="G55" s="372"/>
      <c r="H55" s="354"/>
      <c r="I55" s="354"/>
      <c r="J55" s="354"/>
      <c r="K55" s="354"/>
      <c r="L55" s="374"/>
      <c r="M55" s="367"/>
      <c r="N55" s="69">
        <v>156800</v>
      </c>
      <c r="O55" s="368"/>
      <c r="P55" s="371"/>
      <c r="Q55" s="73">
        <f t="shared" si="1"/>
        <v>140</v>
      </c>
      <c r="R55" s="369"/>
      <c r="S55" s="48">
        <v>1120</v>
      </c>
      <c r="T55" s="375"/>
      <c r="U55" s="355"/>
      <c r="V55" s="373"/>
      <c r="W55" s="373"/>
    </row>
    <row r="56" spans="1:23" s="34" customFormat="1" ht="23.45" customHeight="1" x14ac:dyDescent="0.2">
      <c r="A56" s="353"/>
      <c r="B56" s="353"/>
      <c r="C56" s="354"/>
      <c r="D56" s="355"/>
      <c r="E56" s="356"/>
      <c r="F56" s="42" t="s">
        <v>202</v>
      </c>
      <c r="G56" s="372"/>
      <c r="H56" s="354"/>
      <c r="I56" s="354"/>
      <c r="J56" s="354"/>
      <c r="K56" s="354"/>
      <c r="L56" s="374"/>
      <c r="M56" s="367"/>
      <c r="N56" s="70">
        <v>95200</v>
      </c>
      <c r="O56" s="368"/>
      <c r="P56" s="371"/>
      <c r="Q56" s="73">
        <f t="shared" si="1"/>
        <v>140</v>
      </c>
      <c r="R56" s="369"/>
      <c r="S56" s="71">
        <v>680</v>
      </c>
      <c r="T56" s="375"/>
      <c r="U56" s="355"/>
      <c r="V56" s="373"/>
      <c r="W56" s="373"/>
    </row>
    <row r="57" spans="1:23" s="34" customFormat="1" ht="23.45" customHeight="1" x14ac:dyDescent="0.2">
      <c r="A57" s="353"/>
      <c r="B57" s="353"/>
      <c r="C57" s="354"/>
      <c r="D57" s="355"/>
      <c r="E57" s="356"/>
      <c r="F57" s="42" t="s">
        <v>203</v>
      </c>
      <c r="G57" s="372"/>
      <c r="H57" s="354"/>
      <c r="I57" s="354"/>
      <c r="J57" s="354"/>
      <c r="K57" s="354"/>
      <c r="L57" s="374"/>
      <c r="M57" s="367"/>
      <c r="N57" s="70">
        <v>97440</v>
      </c>
      <c r="O57" s="368"/>
      <c r="P57" s="371"/>
      <c r="Q57" s="73">
        <f t="shared" si="1"/>
        <v>140</v>
      </c>
      <c r="R57" s="369"/>
      <c r="S57" s="71">
        <v>696</v>
      </c>
      <c r="T57" s="375"/>
      <c r="U57" s="355"/>
      <c r="V57" s="373"/>
      <c r="W57" s="373"/>
    </row>
    <row r="58" spans="1:23" s="1" customFormat="1" ht="71.25" customHeight="1" x14ac:dyDescent="0.2">
      <c r="A58" s="354">
        <v>27</v>
      </c>
      <c r="B58" s="353" t="s">
        <v>27</v>
      </c>
      <c r="C58" s="353" t="s">
        <v>49</v>
      </c>
      <c r="D58" s="377" t="s">
        <v>204</v>
      </c>
      <c r="E58" s="354">
        <v>1201</v>
      </c>
      <c r="F58" s="53" t="s">
        <v>205</v>
      </c>
      <c r="G58" s="372" t="s">
        <v>101</v>
      </c>
      <c r="H58" s="354" t="s">
        <v>43</v>
      </c>
      <c r="I58" s="354" t="s">
        <v>33</v>
      </c>
      <c r="J58" s="353" t="s">
        <v>49</v>
      </c>
      <c r="K58" s="354" t="s">
        <v>33</v>
      </c>
      <c r="L58" s="370">
        <v>150</v>
      </c>
      <c r="M58" s="367" t="s">
        <v>31</v>
      </c>
      <c r="N58" s="72">
        <v>148225.91</v>
      </c>
      <c r="O58" s="371">
        <v>44263</v>
      </c>
      <c r="P58" s="368">
        <v>44358</v>
      </c>
      <c r="Q58" s="73">
        <f>N58/S58</f>
        <v>847.00520000000006</v>
      </c>
      <c r="R58" s="376" t="s">
        <v>34</v>
      </c>
      <c r="S58" s="48">
        <v>175</v>
      </c>
      <c r="T58" s="66">
        <f t="shared" si="3"/>
        <v>0</v>
      </c>
      <c r="U58" s="377">
        <v>0</v>
      </c>
      <c r="V58" s="373" t="s">
        <v>102</v>
      </c>
      <c r="W58" s="378" t="s">
        <v>103</v>
      </c>
    </row>
    <row r="59" spans="1:23" s="1" customFormat="1" ht="18.75" customHeight="1" x14ac:dyDescent="0.2">
      <c r="A59" s="354"/>
      <c r="B59" s="353"/>
      <c r="C59" s="353"/>
      <c r="D59" s="377"/>
      <c r="E59" s="354"/>
      <c r="F59" s="53" t="s">
        <v>206</v>
      </c>
      <c r="G59" s="372"/>
      <c r="H59" s="354"/>
      <c r="I59" s="354"/>
      <c r="J59" s="353"/>
      <c r="K59" s="354"/>
      <c r="L59" s="370"/>
      <c r="M59" s="367"/>
      <c r="N59" s="72">
        <v>86174.63</v>
      </c>
      <c r="O59" s="371"/>
      <c r="P59" s="368"/>
      <c r="Q59" s="73">
        <f t="shared" ref="Q59:Q111" si="4">N59/S59</f>
        <v>489.62857954545456</v>
      </c>
      <c r="R59" s="376"/>
      <c r="S59" s="48">
        <v>176</v>
      </c>
      <c r="T59" s="66">
        <f t="shared" si="3"/>
        <v>0</v>
      </c>
      <c r="U59" s="377"/>
      <c r="V59" s="373"/>
      <c r="W59" s="378"/>
    </row>
    <row r="60" spans="1:23" s="1" customFormat="1" ht="18.75" customHeight="1" x14ac:dyDescent="0.2">
      <c r="A60" s="354">
        <v>28</v>
      </c>
      <c r="B60" s="51" t="s">
        <v>27</v>
      </c>
      <c r="C60" s="353" t="s">
        <v>49</v>
      </c>
      <c r="D60" s="72">
        <v>1.23546142050121E+22</v>
      </c>
      <c r="E60" s="354">
        <v>1202</v>
      </c>
      <c r="F60" s="53" t="s">
        <v>207</v>
      </c>
      <c r="G60" s="372" t="s">
        <v>101</v>
      </c>
      <c r="H60" s="354" t="s">
        <v>43</v>
      </c>
      <c r="I60" s="354" t="s">
        <v>33</v>
      </c>
      <c r="J60" s="353" t="s">
        <v>49</v>
      </c>
      <c r="K60" s="354" t="s">
        <v>33</v>
      </c>
      <c r="L60" s="370">
        <v>150</v>
      </c>
      <c r="M60" s="367" t="s">
        <v>31</v>
      </c>
      <c r="N60" s="72">
        <v>144281.67000000001</v>
      </c>
      <c r="O60" s="371">
        <v>44263</v>
      </c>
      <c r="P60" s="368">
        <v>44358</v>
      </c>
      <c r="Q60" s="73">
        <f t="shared" si="4"/>
        <v>1001.9560416666668</v>
      </c>
      <c r="R60" s="376" t="s">
        <v>34</v>
      </c>
      <c r="S60" s="48">
        <v>144</v>
      </c>
      <c r="T60" s="66">
        <f t="shared" si="3"/>
        <v>0</v>
      </c>
      <c r="U60" s="377">
        <v>0</v>
      </c>
      <c r="V60" s="373" t="s">
        <v>108</v>
      </c>
      <c r="W60" s="378" t="s">
        <v>109</v>
      </c>
    </row>
    <row r="61" spans="1:23" s="1" customFormat="1" ht="45" customHeight="1" x14ac:dyDescent="0.2">
      <c r="A61" s="354"/>
      <c r="B61" s="51"/>
      <c r="C61" s="353"/>
      <c r="D61" s="72"/>
      <c r="E61" s="354"/>
      <c r="F61" s="53" t="s">
        <v>208</v>
      </c>
      <c r="G61" s="372"/>
      <c r="H61" s="354"/>
      <c r="I61" s="354"/>
      <c r="J61" s="353"/>
      <c r="K61" s="354"/>
      <c r="L61" s="370"/>
      <c r="M61" s="367"/>
      <c r="N61" s="72">
        <v>70167.88</v>
      </c>
      <c r="O61" s="371"/>
      <c r="P61" s="368"/>
      <c r="Q61" s="73">
        <f t="shared" si="4"/>
        <v>535.63267175572526</v>
      </c>
      <c r="R61" s="376"/>
      <c r="S61" s="48">
        <v>131</v>
      </c>
      <c r="T61" s="66">
        <f t="shared" si="3"/>
        <v>0</v>
      </c>
      <c r="U61" s="377"/>
      <c r="V61" s="373"/>
      <c r="W61" s="378"/>
    </row>
    <row r="62" spans="1:23" s="1" customFormat="1" ht="45" customHeight="1" x14ac:dyDescent="0.2">
      <c r="A62" s="51">
        <v>29</v>
      </c>
      <c r="B62" s="51" t="s">
        <v>27</v>
      </c>
      <c r="C62" s="51" t="s">
        <v>49</v>
      </c>
      <c r="D62" s="72" t="s">
        <v>209</v>
      </c>
      <c r="E62" s="51">
        <v>1203</v>
      </c>
      <c r="F62" s="53" t="s">
        <v>210</v>
      </c>
      <c r="G62" s="42" t="s">
        <v>42</v>
      </c>
      <c r="H62" s="51" t="s">
        <v>45</v>
      </c>
      <c r="I62" s="52" t="s">
        <v>41</v>
      </c>
      <c r="J62" s="51" t="s">
        <v>49</v>
      </c>
      <c r="K62" s="52" t="s">
        <v>41</v>
      </c>
      <c r="L62" s="55">
        <v>150</v>
      </c>
      <c r="M62" s="56" t="s">
        <v>31</v>
      </c>
      <c r="N62" s="72">
        <v>268367.7</v>
      </c>
      <c r="O62" s="57">
        <v>44207</v>
      </c>
      <c r="P62" s="57">
        <v>44274</v>
      </c>
      <c r="Q62" s="73">
        <f t="shared" si="4"/>
        <v>1166.8160869565218</v>
      </c>
      <c r="R62" s="58" t="s">
        <v>34</v>
      </c>
      <c r="S62" s="48">
        <v>230</v>
      </c>
      <c r="T62" s="66">
        <f t="shared" si="3"/>
        <v>0.2499999813688458</v>
      </c>
      <c r="U62" s="72">
        <v>67091.92</v>
      </c>
      <c r="V62" s="60" t="s">
        <v>211</v>
      </c>
      <c r="W62" s="60" t="s">
        <v>132</v>
      </c>
    </row>
    <row r="63" spans="1:23" s="1" customFormat="1" ht="45" customHeight="1" x14ac:dyDescent="0.2">
      <c r="A63" s="353">
        <v>30</v>
      </c>
      <c r="B63" s="353" t="s">
        <v>27</v>
      </c>
      <c r="C63" s="353" t="s">
        <v>49</v>
      </c>
      <c r="D63" s="377" t="s">
        <v>212</v>
      </c>
      <c r="E63" s="353">
        <v>1204</v>
      </c>
      <c r="F63" s="53" t="s">
        <v>213</v>
      </c>
      <c r="G63" s="372" t="s">
        <v>44</v>
      </c>
      <c r="H63" s="353" t="s">
        <v>36</v>
      </c>
      <c r="I63" s="372" t="s">
        <v>35</v>
      </c>
      <c r="J63" s="353" t="s">
        <v>49</v>
      </c>
      <c r="K63" s="372" t="s">
        <v>35</v>
      </c>
      <c r="L63" s="370">
        <v>450</v>
      </c>
      <c r="M63" s="367" t="s">
        <v>31</v>
      </c>
      <c r="N63" s="72">
        <v>312421.05</v>
      </c>
      <c r="O63" s="368">
        <v>44228</v>
      </c>
      <c r="P63" s="368">
        <v>44323</v>
      </c>
      <c r="Q63" s="73">
        <f t="shared" si="4"/>
        <v>815.72075718015662</v>
      </c>
      <c r="R63" s="369" t="s">
        <v>39</v>
      </c>
      <c r="S63" s="48">
        <v>383</v>
      </c>
      <c r="T63" s="66">
        <f t="shared" si="3"/>
        <v>0</v>
      </c>
      <c r="U63" s="72">
        <v>0</v>
      </c>
      <c r="V63" s="373" t="s">
        <v>126</v>
      </c>
      <c r="W63" s="373" t="s">
        <v>127</v>
      </c>
    </row>
    <row r="64" spans="1:23" s="1" customFormat="1" ht="45" customHeight="1" x14ac:dyDescent="0.2">
      <c r="A64" s="353"/>
      <c r="B64" s="353"/>
      <c r="C64" s="353"/>
      <c r="D64" s="377"/>
      <c r="E64" s="353"/>
      <c r="F64" s="53" t="s">
        <v>208</v>
      </c>
      <c r="G64" s="372"/>
      <c r="H64" s="353"/>
      <c r="I64" s="372"/>
      <c r="J64" s="353"/>
      <c r="K64" s="372"/>
      <c r="L64" s="370"/>
      <c r="M64" s="367"/>
      <c r="N64" s="72">
        <v>122996.4</v>
      </c>
      <c r="O64" s="368"/>
      <c r="P64" s="368"/>
      <c r="Q64" s="73">
        <f t="shared" si="4"/>
        <v>384.36374999999998</v>
      </c>
      <c r="R64" s="369"/>
      <c r="S64" s="48">
        <v>320</v>
      </c>
      <c r="T64" s="66">
        <f t="shared" si="3"/>
        <v>0</v>
      </c>
      <c r="U64" s="72"/>
      <c r="V64" s="373"/>
      <c r="W64" s="373"/>
    </row>
    <row r="65" spans="1:23" s="1" customFormat="1" ht="45" customHeight="1" x14ac:dyDescent="0.2">
      <c r="A65" s="353">
        <v>31</v>
      </c>
      <c r="B65" s="353" t="s">
        <v>27</v>
      </c>
      <c r="C65" s="354" t="s">
        <v>49</v>
      </c>
      <c r="D65" s="377" t="s">
        <v>214</v>
      </c>
      <c r="E65" s="353">
        <v>1205</v>
      </c>
      <c r="F65" s="53" t="s">
        <v>215</v>
      </c>
      <c r="G65" s="372" t="s">
        <v>52</v>
      </c>
      <c r="H65" s="354" t="s">
        <v>55</v>
      </c>
      <c r="I65" s="372" t="s">
        <v>50</v>
      </c>
      <c r="J65" s="354" t="s">
        <v>49</v>
      </c>
      <c r="K65" s="372" t="s">
        <v>50</v>
      </c>
      <c r="L65" s="370">
        <v>250</v>
      </c>
      <c r="M65" s="367" t="s">
        <v>31</v>
      </c>
      <c r="N65" s="72">
        <v>263816</v>
      </c>
      <c r="O65" s="368">
        <v>44221</v>
      </c>
      <c r="P65" s="368">
        <v>44302</v>
      </c>
      <c r="Q65" s="73">
        <f t="shared" si="4"/>
        <v>879.38666666666666</v>
      </c>
      <c r="R65" s="369" t="s">
        <v>34</v>
      </c>
      <c r="S65" s="48">
        <v>300</v>
      </c>
      <c r="T65" s="66">
        <f t="shared" si="3"/>
        <v>0</v>
      </c>
      <c r="U65" s="377">
        <v>0</v>
      </c>
      <c r="V65" s="373" t="s">
        <v>216</v>
      </c>
      <c r="W65" s="373" t="s">
        <v>143</v>
      </c>
    </row>
    <row r="66" spans="1:23" s="1" customFormat="1" ht="45" customHeight="1" x14ac:dyDescent="0.2">
      <c r="A66" s="353"/>
      <c r="B66" s="353"/>
      <c r="C66" s="354"/>
      <c r="D66" s="377"/>
      <c r="E66" s="353"/>
      <c r="F66" s="53" t="s">
        <v>217</v>
      </c>
      <c r="G66" s="372"/>
      <c r="H66" s="354"/>
      <c r="I66" s="372"/>
      <c r="J66" s="354"/>
      <c r="K66" s="372"/>
      <c r="L66" s="370"/>
      <c r="M66" s="367"/>
      <c r="N66" s="72">
        <v>488134.2</v>
      </c>
      <c r="O66" s="368"/>
      <c r="P66" s="368"/>
      <c r="Q66" s="73">
        <f t="shared" si="4"/>
        <v>1359.7052924791087</v>
      </c>
      <c r="R66" s="369"/>
      <c r="S66" s="48">
        <v>359</v>
      </c>
      <c r="T66" s="66">
        <f t="shared" si="3"/>
        <v>0</v>
      </c>
      <c r="U66" s="377"/>
      <c r="V66" s="373"/>
      <c r="W66" s="373"/>
    </row>
    <row r="67" spans="1:23" s="1" customFormat="1" ht="45" customHeight="1" x14ac:dyDescent="0.2">
      <c r="A67" s="353">
        <v>32</v>
      </c>
      <c r="B67" s="353" t="s">
        <v>27</v>
      </c>
      <c r="C67" s="353" t="s">
        <v>49</v>
      </c>
      <c r="D67" s="377" t="s">
        <v>218</v>
      </c>
      <c r="E67" s="353">
        <v>1206</v>
      </c>
      <c r="F67" s="53" t="s">
        <v>219</v>
      </c>
      <c r="G67" s="372" t="s">
        <v>44</v>
      </c>
      <c r="H67" s="353" t="s">
        <v>48</v>
      </c>
      <c r="I67" s="372" t="s">
        <v>37</v>
      </c>
      <c r="J67" s="353" t="s">
        <v>49</v>
      </c>
      <c r="K67" s="372" t="s">
        <v>37</v>
      </c>
      <c r="L67" s="370">
        <v>150</v>
      </c>
      <c r="M67" s="367" t="s">
        <v>31</v>
      </c>
      <c r="N67" s="72">
        <v>180824.8</v>
      </c>
      <c r="O67" s="368">
        <v>44228</v>
      </c>
      <c r="P67" s="368">
        <v>44309</v>
      </c>
      <c r="Q67" s="73">
        <f t="shared" si="4"/>
        <v>841.04558139534879</v>
      </c>
      <c r="R67" s="369" t="s">
        <v>34</v>
      </c>
      <c r="S67" s="48">
        <v>215</v>
      </c>
      <c r="T67" s="66">
        <f t="shared" si="3"/>
        <v>0</v>
      </c>
      <c r="U67" s="377">
        <v>0</v>
      </c>
      <c r="V67" s="373" t="s">
        <v>152</v>
      </c>
      <c r="W67" s="373" t="s">
        <v>153</v>
      </c>
    </row>
    <row r="68" spans="1:23" s="1" customFormat="1" ht="45" customHeight="1" x14ac:dyDescent="0.2">
      <c r="A68" s="353"/>
      <c r="B68" s="353"/>
      <c r="C68" s="353"/>
      <c r="D68" s="377"/>
      <c r="E68" s="353"/>
      <c r="F68" s="53" t="s">
        <v>220</v>
      </c>
      <c r="G68" s="372"/>
      <c r="H68" s="353"/>
      <c r="I68" s="372"/>
      <c r="J68" s="353"/>
      <c r="K68" s="372"/>
      <c r="L68" s="370"/>
      <c r="M68" s="367"/>
      <c r="N68" s="72">
        <v>91356.3</v>
      </c>
      <c r="O68" s="368"/>
      <c r="P68" s="368"/>
      <c r="Q68" s="73">
        <f t="shared" si="4"/>
        <v>3972.0130434782609</v>
      </c>
      <c r="R68" s="369"/>
      <c r="S68" s="48">
        <v>23</v>
      </c>
      <c r="T68" s="66">
        <f t="shared" si="3"/>
        <v>0</v>
      </c>
      <c r="U68" s="377"/>
      <c r="V68" s="373"/>
      <c r="W68" s="373"/>
    </row>
    <row r="69" spans="1:23" s="1" customFormat="1" ht="45" customHeight="1" x14ac:dyDescent="0.2">
      <c r="A69" s="353">
        <v>33</v>
      </c>
      <c r="B69" s="353" t="s">
        <v>27</v>
      </c>
      <c r="C69" s="353" t="s">
        <v>49</v>
      </c>
      <c r="D69" s="72" t="s">
        <v>221</v>
      </c>
      <c r="E69" s="353">
        <v>1207</v>
      </c>
      <c r="F69" s="53" t="s">
        <v>222</v>
      </c>
      <c r="G69" s="372" t="s">
        <v>52</v>
      </c>
      <c r="H69" s="354" t="s">
        <v>55</v>
      </c>
      <c r="I69" s="372" t="s">
        <v>50</v>
      </c>
      <c r="J69" s="353" t="s">
        <v>49</v>
      </c>
      <c r="K69" s="372" t="s">
        <v>50</v>
      </c>
      <c r="L69" s="370">
        <v>350</v>
      </c>
      <c r="M69" s="367" t="s">
        <v>31</v>
      </c>
      <c r="N69" s="72">
        <v>432168.75</v>
      </c>
      <c r="O69" s="368">
        <v>44242</v>
      </c>
      <c r="P69" s="368">
        <v>44337</v>
      </c>
      <c r="Q69" s="73">
        <f t="shared" si="4"/>
        <v>849.05451866404712</v>
      </c>
      <c r="R69" s="369" t="s">
        <v>34</v>
      </c>
      <c r="S69" s="48">
        <v>509</v>
      </c>
      <c r="T69" s="66">
        <f t="shared" si="3"/>
        <v>0</v>
      </c>
      <c r="U69" s="377">
        <v>0</v>
      </c>
      <c r="V69" s="373" t="s">
        <v>157</v>
      </c>
      <c r="W69" s="373" t="s">
        <v>223</v>
      </c>
    </row>
    <row r="70" spans="1:23" s="1" customFormat="1" ht="45" customHeight="1" x14ac:dyDescent="0.2">
      <c r="A70" s="353"/>
      <c r="B70" s="353"/>
      <c r="C70" s="353"/>
      <c r="D70" s="72"/>
      <c r="E70" s="353"/>
      <c r="F70" s="53" t="s">
        <v>206</v>
      </c>
      <c r="G70" s="372"/>
      <c r="H70" s="354"/>
      <c r="I70" s="372"/>
      <c r="J70" s="353"/>
      <c r="K70" s="372"/>
      <c r="L70" s="370"/>
      <c r="M70" s="367"/>
      <c r="N70" s="72">
        <v>353309.55</v>
      </c>
      <c r="O70" s="368"/>
      <c r="P70" s="368"/>
      <c r="Q70" s="73">
        <f t="shared" si="4"/>
        <v>501.14829787234044</v>
      </c>
      <c r="R70" s="369"/>
      <c r="S70" s="48">
        <v>705</v>
      </c>
      <c r="T70" s="66">
        <f t="shared" si="3"/>
        <v>0</v>
      </c>
      <c r="U70" s="377"/>
      <c r="V70" s="373"/>
      <c r="W70" s="373"/>
    </row>
    <row r="71" spans="1:23" s="1" customFormat="1" ht="45" customHeight="1" x14ac:dyDescent="0.2">
      <c r="A71" s="353">
        <v>34</v>
      </c>
      <c r="B71" s="353" t="s">
        <v>27</v>
      </c>
      <c r="C71" s="353" t="s">
        <v>49</v>
      </c>
      <c r="D71" s="377" t="s">
        <v>224</v>
      </c>
      <c r="E71" s="353">
        <v>1208</v>
      </c>
      <c r="F71" s="53" t="s">
        <v>225</v>
      </c>
      <c r="G71" s="372" t="s">
        <v>44</v>
      </c>
      <c r="H71" s="353" t="s">
        <v>48</v>
      </c>
      <c r="I71" s="372" t="s">
        <v>37</v>
      </c>
      <c r="J71" s="353" t="s">
        <v>49</v>
      </c>
      <c r="K71" s="372" t="s">
        <v>37</v>
      </c>
      <c r="L71" s="370">
        <v>250</v>
      </c>
      <c r="M71" s="367" t="s">
        <v>31</v>
      </c>
      <c r="N71" s="72">
        <v>209875.93</v>
      </c>
      <c r="O71" s="368">
        <v>44249</v>
      </c>
      <c r="P71" s="368">
        <v>44344</v>
      </c>
      <c r="Q71" s="73">
        <f t="shared" si="4"/>
        <v>819.82785156249997</v>
      </c>
      <c r="R71" s="369" t="s">
        <v>34</v>
      </c>
      <c r="S71" s="48">
        <v>256</v>
      </c>
      <c r="T71" s="66">
        <f t="shared" si="3"/>
        <v>0</v>
      </c>
      <c r="U71" s="72">
        <v>0</v>
      </c>
      <c r="V71" s="373" t="s">
        <v>162</v>
      </c>
      <c r="W71" s="373" t="s">
        <v>163</v>
      </c>
    </row>
    <row r="72" spans="1:23" s="1" customFormat="1" ht="45" customHeight="1" x14ac:dyDescent="0.2">
      <c r="A72" s="353"/>
      <c r="B72" s="353"/>
      <c r="C72" s="353"/>
      <c r="D72" s="377"/>
      <c r="E72" s="353"/>
      <c r="F72" s="53" t="s">
        <v>226</v>
      </c>
      <c r="G72" s="372"/>
      <c r="H72" s="353"/>
      <c r="I72" s="372"/>
      <c r="J72" s="353"/>
      <c r="K72" s="372"/>
      <c r="L72" s="370"/>
      <c r="M72" s="367"/>
      <c r="N72" s="72">
        <v>82171.48</v>
      </c>
      <c r="O72" s="368"/>
      <c r="P72" s="368"/>
      <c r="Q72" s="73">
        <f t="shared" si="4"/>
        <v>327.37641434262946</v>
      </c>
      <c r="R72" s="369"/>
      <c r="S72" s="48">
        <v>251</v>
      </c>
      <c r="T72" s="66">
        <f t="shared" si="3"/>
        <v>0</v>
      </c>
      <c r="U72" s="72"/>
      <c r="V72" s="373"/>
      <c r="W72" s="373"/>
    </row>
    <row r="73" spans="1:23" s="1" customFormat="1" ht="45" customHeight="1" x14ac:dyDescent="0.2">
      <c r="A73" s="353">
        <v>35</v>
      </c>
      <c r="B73" s="353" t="s">
        <v>27</v>
      </c>
      <c r="C73" s="353" t="s">
        <v>49</v>
      </c>
      <c r="D73" s="377" t="s">
        <v>227</v>
      </c>
      <c r="E73" s="353">
        <v>1209</v>
      </c>
      <c r="F73" s="53" t="s">
        <v>228</v>
      </c>
      <c r="G73" s="372" t="s">
        <v>52</v>
      </c>
      <c r="H73" s="353" t="s">
        <v>36</v>
      </c>
      <c r="I73" s="372" t="s">
        <v>33</v>
      </c>
      <c r="J73" s="353" t="s">
        <v>49</v>
      </c>
      <c r="K73" s="372" t="s">
        <v>33</v>
      </c>
      <c r="L73" s="370">
        <v>180</v>
      </c>
      <c r="M73" s="367" t="s">
        <v>31</v>
      </c>
      <c r="N73" s="72">
        <v>153274.6</v>
      </c>
      <c r="O73" s="368">
        <v>44263</v>
      </c>
      <c r="P73" s="368">
        <v>44365</v>
      </c>
      <c r="Q73" s="73">
        <f t="shared" si="4"/>
        <v>810.97671957671957</v>
      </c>
      <c r="R73" s="369" t="s">
        <v>34</v>
      </c>
      <c r="S73" s="48">
        <v>189</v>
      </c>
      <c r="T73" s="66">
        <f t="shared" si="3"/>
        <v>0</v>
      </c>
      <c r="U73" s="377">
        <v>0</v>
      </c>
      <c r="V73" s="373" t="s">
        <v>229</v>
      </c>
      <c r="W73" s="373" t="s">
        <v>230</v>
      </c>
    </row>
    <row r="74" spans="1:23" s="1" customFormat="1" ht="45" customHeight="1" x14ac:dyDescent="0.2">
      <c r="A74" s="353"/>
      <c r="B74" s="353"/>
      <c r="C74" s="353"/>
      <c r="D74" s="377"/>
      <c r="E74" s="353"/>
      <c r="F74" s="53" t="s">
        <v>206</v>
      </c>
      <c r="G74" s="372"/>
      <c r="H74" s="353"/>
      <c r="I74" s="372"/>
      <c r="J74" s="353"/>
      <c r="K74" s="372"/>
      <c r="L74" s="370"/>
      <c r="M74" s="367"/>
      <c r="N74" s="72">
        <v>106011.1</v>
      </c>
      <c r="O74" s="368"/>
      <c r="P74" s="368"/>
      <c r="Q74" s="73">
        <f t="shared" si="4"/>
        <v>549.28031088082901</v>
      </c>
      <c r="R74" s="369"/>
      <c r="S74" s="48">
        <v>193</v>
      </c>
      <c r="T74" s="66">
        <f t="shared" si="3"/>
        <v>0</v>
      </c>
      <c r="U74" s="377"/>
      <c r="V74" s="373"/>
      <c r="W74" s="373"/>
    </row>
    <row r="75" spans="1:23" s="1" customFormat="1" ht="45" customHeight="1" x14ac:dyDescent="0.2">
      <c r="A75" s="353">
        <v>36</v>
      </c>
      <c r="B75" s="353" t="s">
        <v>27</v>
      </c>
      <c r="C75" s="354" t="s">
        <v>49</v>
      </c>
      <c r="D75" s="377" t="s">
        <v>231</v>
      </c>
      <c r="E75" s="354">
        <v>1210</v>
      </c>
      <c r="F75" s="53" t="s">
        <v>232</v>
      </c>
      <c r="G75" s="372" t="s">
        <v>51</v>
      </c>
      <c r="H75" s="354" t="s">
        <v>43</v>
      </c>
      <c r="I75" s="379" t="s">
        <v>33</v>
      </c>
      <c r="J75" s="354" t="s">
        <v>49</v>
      </c>
      <c r="K75" s="379" t="s">
        <v>33</v>
      </c>
      <c r="L75" s="370">
        <v>200</v>
      </c>
      <c r="M75" s="367" t="s">
        <v>31</v>
      </c>
      <c r="N75" s="72">
        <v>528744.23</v>
      </c>
      <c r="O75" s="368">
        <v>44242</v>
      </c>
      <c r="P75" s="368">
        <v>44372</v>
      </c>
      <c r="Q75" s="73">
        <f t="shared" si="4"/>
        <v>852.81327419354841</v>
      </c>
      <c r="R75" s="369" t="s">
        <v>34</v>
      </c>
      <c r="S75" s="48">
        <v>620</v>
      </c>
      <c r="T75" s="66">
        <f t="shared" si="3"/>
        <v>0</v>
      </c>
      <c r="U75" s="377">
        <v>0</v>
      </c>
      <c r="V75" s="373" t="s">
        <v>178</v>
      </c>
      <c r="W75" s="373" t="s">
        <v>179</v>
      </c>
    </row>
    <row r="76" spans="1:23" s="1" customFormat="1" ht="45" customHeight="1" x14ac:dyDescent="0.2">
      <c r="A76" s="353"/>
      <c r="B76" s="353"/>
      <c r="C76" s="354"/>
      <c r="D76" s="377"/>
      <c r="E76" s="354"/>
      <c r="F76" s="53" t="s">
        <v>233</v>
      </c>
      <c r="G76" s="372"/>
      <c r="H76" s="354"/>
      <c r="I76" s="379"/>
      <c r="J76" s="354"/>
      <c r="K76" s="379"/>
      <c r="L76" s="370"/>
      <c r="M76" s="367"/>
      <c r="N76" s="72">
        <v>230226.43</v>
      </c>
      <c r="O76" s="368"/>
      <c r="P76" s="368"/>
      <c r="Q76" s="73">
        <f t="shared" si="4"/>
        <v>465.10389898989899</v>
      </c>
      <c r="R76" s="369"/>
      <c r="S76" s="48">
        <v>495</v>
      </c>
      <c r="T76" s="66">
        <f t="shared" si="3"/>
        <v>0</v>
      </c>
      <c r="U76" s="377"/>
      <c r="V76" s="373"/>
      <c r="W76" s="373"/>
    </row>
    <row r="77" spans="1:23" s="1" customFormat="1" ht="45" customHeight="1" x14ac:dyDescent="0.2">
      <c r="A77" s="353">
        <v>37</v>
      </c>
      <c r="B77" s="353" t="s">
        <v>27</v>
      </c>
      <c r="C77" s="354" t="s">
        <v>49</v>
      </c>
      <c r="D77" s="377" t="s">
        <v>234</v>
      </c>
      <c r="E77" s="354">
        <v>1211</v>
      </c>
      <c r="F77" s="53" t="s">
        <v>235</v>
      </c>
      <c r="G77" s="372" t="s">
        <v>42</v>
      </c>
      <c r="H77" s="353" t="s">
        <v>45</v>
      </c>
      <c r="I77" s="379" t="s">
        <v>41</v>
      </c>
      <c r="J77" s="354" t="s">
        <v>49</v>
      </c>
      <c r="K77" s="379" t="s">
        <v>41</v>
      </c>
      <c r="L77" s="370">
        <v>185</v>
      </c>
      <c r="M77" s="367" t="s">
        <v>31</v>
      </c>
      <c r="N77" s="72">
        <v>309525.25</v>
      </c>
      <c r="O77" s="368">
        <v>44230</v>
      </c>
      <c r="P77" s="368">
        <v>44338</v>
      </c>
      <c r="Q77" s="73">
        <f t="shared" si="4"/>
        <v>949.46395705521468</v>
      </c>
      <c r="R77" s="369" t="s">
        <v>34</v>
      </c>
      <c r="S77" s="48">
        <v>326</v>
      </c>
      <c r="T77" s="66">
        <f t="shared" si="3"/>
        <v>0</v>
      </c>
      <c r="U77" s="377">
        <v>0</v>
      </c>
      <c r="V77" s="373" t="s">
        <v>189</v>
      </c>
      <c r="W77" s="373" t="s">
        <v>190</v>
      </c>
    </row>
    <row r="78" spans="1:23" s="1" customFormat="1" ht="45" customHeight="1" x14ac:dyDescent="0.2">
      <c r="A78" s="353"/>
      <c r="B78" s="353"/>
      <c r="C78" s="354"/>
      <c r="D78" s="377"/>
      <c r="E78" s="354"/>
      <c r="F78" s="53" t="s">
        <v>233</v>
      </c>
      <c r="G78" s="372"/>
      <c r="H78" s="353"/>
      <c r="I78" s="379"/>
      <c r="J78" s="354"/>
      <c r="K78" s="379"/>
      <c r="L78" s="370"/>
      <c r="M78" s="367"/>
      <c r="N78" s="72">
        <v>114466.06</v>
      </c>
      <c r="O78" s="368"/>
      <c r="P78" s="368"/>
      <c r="Q78" s="73">
        <f t="shared" si="4"/>
        <v>447.13304687499999</v>
      </c>
      <c r="R78" s="369"/>
      <c r="S78" s="48">
        <v>256</v>
      </c>
      <c r="T78" s="66">
        <f t="shared" si="3"/>
        <v>0</v>
      </c>
      <c r="U78" s="377"/>
      <c r="V78" s="373"/>
      <c r="W78" s="373"/>
    </row>
    <row r="79" spans="1:23" s="1" customFormat="1" ht="45" customHeight="1" x14ac:dyDescent="0.2">
      <c r="A79" s="353">
        <v>38</v>
      </c>
      <c r="B79" s="353" t="s">
        <v>27</v>
      </c>
      <c r="C79" s="354" t="s">
        <v>49</v>
      </c>
      <c r="D79" s="377" t="s">
        <v>236</v>
      </c>
      <c r="E79" s="354">
        <v>1212</v>
      </c>
      <c r="F79" s="53" t="s">
        <v>237</v>
      </c>
      <c r="G79" s="372" t="s">
        <v>42</v>
      </c>
      <c r="H79" s="353" t="s">
        <v>45</v>
      </c>
      <c r="I79" s="379" t="s">
        <v>41</v>
      </c>
      <c r="J79" s="354" t="s">
        <v>49</v>
      </c>
      <c r="K79" s="379" t="s">
        <v>41</v>
      </c>
      <c r="L79" s="370">
        <v>185</v>
      </c>
      <c r="M79" s="367" t="s">
        <v>31</v>
      </c>
      <c r="N79" s="72">
        <v>383559.85</v>
      </c>
      <c r="O79" s="368">
        <v>44256</v>
      </c>
      <c r="P79" s="368">
        <v>44372</v>
      </c>
      <c r="Q79" s="73">
        <f t="shared" si="4"/>
        <v>961.3028822055137</v>
      </c>
      <c r="R79" s="369" t="s">
        <v>39</v>
      </c>
      <c r="S79" s="48">
        <v>399</v>
      </c>
      <c r="T79" s="66">
        <f t="shared" si="3"/>
        <v>0</v>
      </c>
      <c r="U79" s="377">
        <v>0</v>
      </c>
      <c r="V79" s="373" t="s">
        <v>189</v>
      </c>
      <c r="W79" s="373" t="s">
        <v>190</v>
      </c>
    </row>
    <row r="80" spans="1:23" s="1" customFormat="1" ht="45" customHeight="1" x14ac:dyDescent="0.2">
      <c r="A80" s="353"/>
      <c r="B80" s="353"/>
      <c r="C80" s="354"/>
      <c r="D80" s="377"/>
      <c r="E80" s="354"/>
      <c r="F80" s="74" t="s">
        <v>238</v>
      </c>
      <c r="G80" s="372"/>
      <c r="H80" s="353"/>
      <c r="I80" s="379"/>
      <c r="J80" s="354"/>
      <c r="K80" s="379"/>
      <c r="L80" s="370"/>
      <c r="M80" s="367"/>
      <c r="N80" s="70">
        <v>138298.35</v>
      </c>
      <c r="O80" s="368"/>
      <c r="P80" s="368"/>
      <c r="Q80" s="73">
        <f t="shared" si="4"/>
        <v>334.05398550724641</v>
      </c>
      <c r="R80" s="369"/>
      <c r="S80" s="71">
        <v>414</v>
      </c>
      <c r="T80" s="66">
        <f t="shared" si="3"/>
        <v>0</v>
      </c>
      <c r="U80" s="377"/>
      <c r="V80" s="373"/>
      <c r="W80" s="373"/>
    </row>
    <row r="81" spans="1:23" s="1" customFormat="1" ht="45" customHeight="1" x14ac:dyDescent="0.2">
      <c r="A81" s="51">
        <v>39</v>
      </c>
      <c r="B81" s="353" t="s">
        <v>27</v>
      </c>
      <c r="C81" s="51" t="s">
        <v>59</v>
      </c>
      <c r="D81" s="72" t="s">
        <v>239</v>
      </c>
      <c r="E81" s="54" t="s">
        <v>240</v>
      </c>
      <c r="F81" s="53" t="s">
        <v>241</v>
      </c>
      <c r="G81" s="42" t="s">
        <v>53</v>
      </c>
      <c r="H81" s="353" t="s">
        <v>45</v>
      </c>
      <c r="I81" s="52" t="s">
        <v>37</v>
      </c>
      <c r="J81" s="51" t="s">
        <v>59</v>
      </c>
      <c r="K81" s="52" t="s">
        <v>37</v>
      </c>
      <c r="L81" s="61">
        <v>25</v>
      </c>
      <c r="M81" s="56" t="s">
        <v>31</v>
      </c>
      <c r="N81" s="72">
        <v>1480376.75</v>
      </c>
      <c r="O81" s="57">
        <v>44203</v>
      </c>
      <c r="P81" s="62">
        <v>43921</v>
      </c>
      <c r="Q81" s="73">
        <f t="shared" si="4"/>
        <v>39.147871215126273</v>
      </c>
      <c r="R81" s="58" t="s">
        <v>34</v>
      </c>
      <c r="S81" s="48">
        <v>37815</v>
      </c>
      <c r="T81" s="66">
        <f t="shared" si="3"/>
        <v>0.48706952470038456</v>
      </c>
      <c r="U81" s="72">
        <v>721046.4</v>
      </c>
      <c r="V81" s="60" t="s">
        <v>57</v>
      </c>
      <c r="W81" s="60" t="s">
        <v>58</v>
      </c>
    </row>
    <row r="82" spans="1:23" s="1" customFormat="1" ht="45" customHeight="1" thickBot="1" x14ac:dyDescent="0.25">
      <c r="A82" s="100">
        <v>40</v>
      </c>
      <c r="B82" s="380"/>
      <c r="C82" s="100" t="s">
        <v>59</v>
      </c>
      <c r="D82" s="121" t="s">
        <v>242</v>
      </c>
      <c r="E82" s="102" t="s">
        <v>243</v>
      </c>
      <c r="F82" s="115" t="s">
        <v>244</v>
      </c>
      <c r="G82" s="122" t="s">
        <v>183</v>
      </c>
      <c r="H82" s="380"/>
      <c r="I82" s="101" t="s">
        <v>37</v>
      </c>
      <c r="J82" s="100" t="s">
        <v>59</v>
      </c>
      <c r="K82" s="101" t="s">
        <v>37</v>
      </c>
      <c r="L82" s="106">
        <v>25</v>
      </c>
      <c r="M82" s="107" t="s">
        <v>31</v>
      </c>
      <c r="N82" s="121">
        <v>1233446.53</v>
      </c>
      <c r="O82" s="109">
        <v>44207</v>
      </c>
      <c r="P82" s="123">
        <v>44274</v>
      </c>
      <c r="Q82" s="111">
        <f t="shared" si="4"/>
        <v>32.617916964167662</v>
      </c>
      <c r="R82" s="112" t="s">
        <v>34</v>
      </c>
      <c r="S82" s="113">
        <v>37815</v>
      </c>
      <c r="T82" s="114">
        <f t="shared" si="3"/>
        <v>0</v>
      </c>
      <c r="U82" s="121">
        <v>0</v>
      </c>
      <c r="V82" s="124" t="s">
        <v>184</v>
      </c>
      <c r="W82" s="124" t="s">
        <v>185</v>
      </c>
    </row>
    <row r="83" spans="1:23" s="1" customFormat="1" ht="27.75" customHeight="1" thickBot="1" x14ac:dyDescent="0.25">
      <c r="A83" s="397" t="s">
        <v>358</v>
      </c>
      <c r="B83" s="398"/>
      <c r="C83" s="398"/>
      <c r="D83" s="398"/>
      <c r="E83" s="398"/>
      <c r="F83" s="398"/>
      <c r="G83" s="398"/>
      <c r="H83" s="398"/>
      <c r="I83" s="398"/>
      <c r="J83" s="398"/>
      <c r="K83" s="398"/>
      <c r="L83" s="398"/>
      <c r="M83" s="398"/>
      <c r="N83" s="398"/>
      <c r="O83" s="398"/>
      <c r="P83" s="398"/>
      <c r="Q83" s="398"/>
      <c r="R83" s="398"/>
      <c r="S83" s="398"/>
      <c r="T83" s="398"/>
      <c r="U83" s="398"/>
      <c r="V83" s="398"/>
      <c r="W83" s="399"/>
    </row>
    <row r="84" spans="1:23" s="1" customFormat="1" ht="44.25" customHeight="1" x14ac:dyDescent="0.2">
      <c r="A84" s="381">
        <v>41</v>
      </c>
      <c r="B84" s="381" t="s">
        <v>248</v>
      </c>
      <c r="C84" s="382" t="s">
        <v>47</v>
      </c>
      <c r="D84" s="381" t="s">
        <v>249</v>
      </c>
      <c r="E84" s="383" t="s">
        <v>250</v>
      </c>
      <c r="F84" s="125" t="s">
        <v>318</v>
      </c>
      <c r="G84" s="384" t="s">
        <v>29</v>
      </c>
      <c r="H84" s="386" t="s">
        <v>55</v>
      </c>
      <c r="I84" s="382" t="s">
        <v>251</v>
      </c>
      <c r="J84" s="382" t="s">
        <v>47</v>
      </c>
      <c r="K84" s="382" t="s">
        <v>251</v>
      </c>
      <c r="L84" s="394">
        <v>450</v>
      </c>
      <c r="M84" s="395" t="s">
        <v>31</v>
      </c>
      <c r="N84" s="126">
        <v>73780</v>
      </c>
      <c r="O84" s="396">
        <v>44249</v>
      </c>
      <c r="P84" s="389">
        <v>44344</v>
      </c>
      <c r="Q84" s="127">
        <f t="shared" si="4"/>
        <v>155</v>
      </c>
      <c r="R84" s="391" t="s">
        <v>34</v>
      </c>
      <c r="S84" s="128">
        <v>476</v>
      </c>
      <c r="T84" s="129"/>
      <c r="U84" s="392">
        <v>23246.400000000001</v>
      </c>
      <c r="V84" s="393" t="s">
        <v>252</v>
      </c>
      <c r="W84" s="393" t="s">
        <v>253</v>
      </c>
    </row>
    <row r="85" spans="1:23" ht="44.25" customHeight="1" x14ac:dyDescent="0.2">
      <c r="A85" s="353"/>
      <c r="B85" s="353"/>
      <c r="C85" s="354"/>
      <c r="D85" s="353"/>
      <c r="E85" s="356"/>
      <c r="F85" s="93" t="s">
        <v>254</v>
      </c>
      <c r="G85" s="385"/>
      <c r="H85" s="387"/>
      <c r="I85" s="354"/>
      <c r="J85" s="354"/>
      <c r="K85" s="354"/>
      <c r="L85" s="374"/>
      <c r="M85" s="367"/>
      <c r="N85" s="95">
        <v>146475</v>
      </c>
      <c r="O85" s="368"/>
      <c r="P85" s="390"/>
      <c r="Q85" s="73">
        <f t="shared" si="4"/>
        <v>155</v>
      </c>
      <c r="R85" s="369"/>
      <c r="S85" s="48">
        <v>945</v>
      </c>
      <c r="T85" s="66"/>
      <c r="U85" s="355"/>
      <c r="V85" s="373"/>
      <c r="W85" s="373"/>
    </row>
    <row r="86" spans="1:23" ht="44.25" customHeight="1" x14ac:dyDescent="0.2">
      <c r="A86" s="353"/>
      <c r="B86" s="353"/>
      <c r="C86" s="354"/>
      <c r="D86" s="353"/>
      <c r="E86" s="356"/>
      <c r="F86" s="93" t="s">
        <v>255</v>
      </c>
      <c r="G86" s="385"/>
      <c r="H86" s="387"/>
      <c r="I86" s="354"/>
      <c r="J86" s="354"/>
      <c r="K86" s="354"/>
      <c r="L86" s="374"/>
      <c r="M86" s="367"/>
      <c r="N86" s="95">
        <v>309225</v>
      </c>
      <c r="O86" s="368"/>
      <c r="P86" s="390"/>
      <c r="Q86" s="73">
        <f t="shared" si="4"/>
        <v>155</v>
      </c>
      <c r="R86" s="369"/>
      <c r="S86" s="48">
        <v>1995</v>
      </c>
      <c r="T86" s="66"/>
      <c r="U86" s="355"/>
      <c r="V86" s="373"/>
      <c r="W86" s="373"/>
    </row>
    <row r="87" spans="1:23" ht="44.25" customHeight="1" x14ac:dyDescent="0.2">
      <c r="A87" s="353"/>
      <c r="B87" s="353"/>
      <c r="C87" s="354"/>
      <c r="D87" s="353"/>
      <c r="E87" s="356"/>
      <c r="F87" s="93" t="s">
        <v>256</v>
      </c>
      <c r="G87" s="385"/>
      <c r="H87" s="387"/>
      <c r="I87" s="354"/>
      <c r="J87" s="354"/>
      <c r="K87" s="354"/>
      <c r="L87" s="374"/>
      <c r="M87" s="367"/>
      <c r="N87" s="95">
        <v>141050</v>
      </c>
      <c r="O87" s="368"/>
      <c r="P87" s="390"/>
      <c r="Q87" s="73">
        <f t="shared" si="4"/>
        <v>155</v>
      </c>
      <c r="R87" s="369"/>
      <c r="S87" s="48">
        <v>910</v>
      </c>
      <c r="T87" s="66"/>
      <c r="U87" s="355"/>
      <c r="V87" s="373"/>
      <c r="W87" s="373"/>
    </row>
    <row r="88" spans="1:23" ht="45" customHeight="1" x14ac:dyDescent="0.2">
      <c r="A88" s="51">
        <v>42</v>
      </c>
      <c r="B88" s="51" t="s">
        <v>248</v>
      </c>
      <c r="C88" s="52" t="s">
        <v>47</v>
      </c>
      <c r="D88" s="51" t="s">
        <v>257</v>
      </c>
      <c r="E88" s="54" t="s">
        <v>258</v>
      </c>
      <c r="F88" s="93" t="s">
        <v>259</v>
      </c>
      <c r="G88" s="63" t="s">
        <v>29</v>
      </c>
      <c r="H88" s="96" t="s">
        <v>55</v>
      </c>
      <c r="I88" s="52" t="s">
        <v>260</v>
      </c>
      <c r="J88" s="52" t="s">
        <v>47</v>
      </c>
      <c r="K88" s="52" t="s">
        <v>260</v>
      </c>
      <c r="L88" s="61">
        <v>25</v>
      </c>
      <c r="M88" s="97" t="s">
        <v>31</v>
      </c>
      <c r="N88" s="95">
        <v>8500</v>
      </c>
      <c r="O88" s="57">
        <v>44236</v>
      </c>
      <c r="P88" s="98">
        <v>44253</v>
      </c>
      <c r="Q88" s="73">
        <f t="shared" si="4"/>
        <v>4250</v>
      </c>
      <c r="R88" s="58" t="s">
        <v>54</v>
      </c>
      <c r="S88" s="48">
        <v>2</v>
      </c>
      <c r="T88" s="66"/>
      <c r="U88" s="53">
        <v>0</v>
      </c>
      <c r="V88" s="59" t="s">
        <v>261</v>
      </c>
      <c r="W88" s="59" t="s">
        <v>262</v>
      </c>
    </row>
    <row r="89" spans="1:23" ht="55.5" customHeight="1" x14ac:dyDescent="0.2">
      <c r="A89" s="353">
        <v>43</v>
      </c>
      <c r="B89" s="353" t="s">
        <v>248</v>
      </c>
      <c r="C89" s="354" t="s">
        <v>47</v>
      </c>
      <c r="D89" s="353" t="s">
        <v>263</v>
      </c>
      <c r="E89" s="356" t="s">
        <v>264</v>
      </c>
      <c r="F89" s="93" t="s">
        <v>319</v>
      </c>
      <c r="G89" s="385" t="s">
        <v>29</v>
      </c>
      <c r="H89" s="388" t="s">
        <v>36</v>
      </c>
      <c r="I89" s="52" t="s">
        <v>265</v>
      </c>
      <c r="J89" s="354" t="s">
        <v>47</v>
      </c>
      <c r="K89" s="52" t="s">
        <v>265</v>
      </c>
      <c r="L89" s="374">
        <v>1500</v>
      </c>
      <c r="M89" s="367" t="s">
        <v>31</v>
      </c>
      <c r="N89" s="95">
        <v>21000</v>
      </c>
      <c r="O89" s="368">
        <v>44236</v>
      </c>
      <c r="P89" s="390">
        <v>44309</v>
      </c>
      <c r="Q89" s="73">
        <f t="shared" si="4"/>
        <v>175</v>
      </c>
      <c r="R89" s="369" t="s">
        <v>34</v>
      </c>
      <c r="S89" s="48">
        <v>120</v>
      </c>
      <c r="T89" s="66"/>
      <c r="U89" s="355">
        <v>0</v>
      </c>
      <c r="V89" s="59" t="s">
        <v>266</v>
      </c>
      <c r="W89" s="59" t="s">
        <v>267</v>
      </c>
    </row>
    <row r="90" spans="1:23" ht="27.75" customHeight="1" x14ac:dyDescent="0.2">
      <c r="A90" s="353"/>
      <c r="B90" s="353"/>
      <c r="C90" s="354"/>
      <c r="D90" s="353"/>
      <c r="E90" s="356"/>
      <c r="F90" s="93" t="s">
        <v>268</v>
      </c>
      <c r="G90" s="385"/>
      <c r="H90" s="388"/>
      <c r="I90" s="52" t="s">
        <v>269</v>
      </c>
      <c r="J90" s="354"/>
      <c r="K90" s="52" t="s">
        <v>269</v>
      </c>
      <c r="L90" s="374"/>
      <c r="M90" s="367"/>
      <c r="N90" s="95">
        <v>17500</v>
      </c>
      <c r="O90" s="368"/>
      <c r="P90" s="390"/>
      <c r="Q90" s="73">
        <f t="shared" si="4"/>
        <v>175</v>
      </c>
      <c r="R90" s="369"/>
      <c r="S90" s="48">
        <v>100</v>
      </c>
      <c r="T90" s="66"/>
      <c r="U90" s="355"/>
      <c r="V90" s="59" t="s">
        <v>270</v>
      </c>
      <c r="W90" s="59" t="s">
        <v>271</v>
      </c>
    </row>
    <row r="91" spans="1:23" ht="27.75" customHeight="1" x14ac:dyDescent="0.2">
      <c r="A91" s="353"/>
      <c r="B91" s="353"/>
      <c r="C91" s="354"/>
      <c r="D91" s="353"/>
      <c r="E91" s="356"/>
      <c r="F91" s="93" t="s">
        <v>272</v>
      </c>
      <c r="G91" s="385"/>
      <c r="H91" s="388"/>
      <c r="I91" s="52" t="s">
        <v>273</v>
      </c>
      <c r="J91" s="354"/>
      <c r="K91" s="52" t="s">
        <v>273</v>
      </c>
      <c r="L91" s="374"/>
      <c r="M91" s="367"/>
      <c r="N91" s="95">
        <v>26250</v>
      </c>
      <c r="O91" s="368"/>
      <c r="P91" s="390"/>
      <c r="Q91" s="73">
        <f t="shared" si="4"/>
        <v>175</v>
      </c>
      <c r="R91" s="369"/>
      <c r="S91" s="48">
        <v>150</v>
      </c>
      <c r="T91" s="66"/>
      <c r="U91" s="355"/>
      <c r="V91" s="59" t="s">
        <v>274</v>
      </c>
      <c r="W91" s="59" t="s">
        <v>275</v>
      </c>
    </row>
    <row r="92" spans="1:23" ht="27.75" customHeight="1" x14ac:dyDescent="0.2">
      <c r="A92" s="353"/>
      <c r="B92" s="353"/>
      <c r="C92" s="354"/>
      <c r="D92" s="353"/>
      <c r="E92" s="356"/>
      <c r="F92" s="93" t="s">
        <v>276</v>
      </c>
      <c r="G92" s="385"/>
      <c r="H92" s="388"/>
      <c r="I92" s="52" t="s">
        <v>277</v>
      </c>
      <c r="J92" s="354"/>
      <c r="K92" s="52" t="s">
        <v>277</v>
      </c>
      <c r="L92" s="374"/>
      <c r="M92" s="367"/>
      <c r="N92" s="95">
        <v>24500</v>
      </c>
      <c r="O92" s="368"/>
      <c r="P92" s="390"/>
      <c r="Q92" s="73">
        <f t="shared" si="4"/>
        <v>175</v>
      </c>
      <c r="R92" s="369"/>
      <c r="S92" s="48">
        <v>140</v>
      </c>
      <c r="T92" s="66"/>
      <c r="U92" s="355"/>
      <c r="V92" s="59" t="s">
        <v>278</v>
      </c>
      <c r="W92" s="59" t="s">
        <v>279</v>
      </c>
    </row>
    <row r="93" spans="1:23" ht="27.75" customHeight="1" x14ac:dyDescent="0.2">
      <c r="A93" s="353"/>
      <c r="B93" s="353"/>
      <c r="C93" s="354"/>
      <c r="D93" s="353"/>
      <c r="E93" s="356"/>
      <c r="F93" s="93" t="s">
        <v>280</v>
      </c>
      <c r="G93" s="385"/>
      <c r="H93" s="388"/>
      <c r="I93" s="52" t="s">
        <v>281</v>
      </c>
      <c r="J93" s="354"/>
      <c r="K93" s="52" t="s">
        <v>281</v>
      </c>
      <c r="L93" s="374"/>
      <c r="M93" s="367"/>
      <c r="N93" s="95">
        <v>17500</v>
      </c>
      <c r="O93" s="368"/>
      <c r="P93" s="390"/>
      <c r="Q93" s="73">
        <f t="shared" si="4"/>
        <v>175</v>
      </c>
      <c r="R93" s="369"/>
      <c r="S93" s="48">
        <v>100</v>
      </c>
      <c r="T93" s="66"/>
      <c r="U93" s="355"/>
      <c r="V93" s="59" t="s">
        <v>282</v>
      </c>
      <c r="W93" s="59" t="s">
        <v>283</v>
      </c>
    </row>
    <row r="94" spans="1:23" ht="27.75" customHeight="1" x14ac:dyDescent="0.2">
      <c r="A94" s="353"/>
      <c r="B94" s="353"/>
      <c r="C94" s="354"/>
      <c r="D94" s="353"/>
      <c r="E94" s="356"/>
      <c r="F94" s="93" t="s">
        <v>284</v>
      </c>
      <c r="G94" s="385"/>
      <c r="H94" s="388"/>
      <c r="I94" s="52" t="s">
        <v>285</v>
      </c>
      <c r="J94" s="354"/>
      <c r="K94" s="52" t="s">
        <v>285</v>
      </c>
      <c r="L94" s="374"/>
      <c r="M94" s="367"/>
      <c r="N94" s="95">
        <v>38500</v>
      </c>
      <c r="O94" s="368"/>
      <c r="P94" s="390"/>
      <c r="Q94" s="73">
        <f t="shared" si="4"/>
        <v>175</v>
      </c>
      <c r="R94" s="369"/>
      <c r="S94" s="48">
        <v>220</v>
      </c>
      <c r="T94" s="66"/>
      <c r="U94" s="355"/>
      <c r="V94" s="59" t="s">
        <v>286</v>
      </c>
      <c r="W94" s="59" t="s">
        <v>287</v>
      </c>
    </row>
    <row r="95" spans="1:23" ht="27.75" customHeight="1" x14ac:dyDescent="0.2">
      <c r="A95" s="353"/>
      <c r="B95" s="353"/>
      <c r="C95" s="354"/>
      <c r="D95" s="353"/>
      <c r="E95" s="356"/>
      <c r="F95" s="93" t="s">
        <v>288</v>
      </c>
      <c r="G95" s="385"/>
      <c r="H95" s="388"/>
      <c r="I95" s="52" t="s">
        <v>289</v>
      </c>
      <c r="J95" s="354"/>
      <c r="K95" s="52" t="s">
        <v>289</v>
      </c>
      <c r="L95" s="374"/>
      <c r="M95" s="367"/>
      <c r="N95" s="95">
        <v>61250</v>
      </c>
      <c r="O95" s="368"/>
      <c r="P95" s="390"/>
      <c r="Q95" s="73">
        <f t="shared" si="4"/>
        <v>175</v>
      </c>
      <c r="R95" s="369"/>
      <c r="S95" s="48">
        <v>350</v>
      </c>
      <c r="T95" s="66"/>
      <c r="U95" s="355"/>
      <c r="V95" s="59" t="s">
        <v>290</v>
      </c>
      <c r="W95" s="59" t="s">
        <v>291</v>
      </c>
    </row>
    <row r="96" spans="1:23" ht="27.75" customHeight="1" x14ac:dyDescent="0.2">
      <c r="A96" s="51">
        <v>44</v>
      </c>
      <c r="B96" s="51" t="s">
        <v>248</v>
      </c>
      <c r="C96" s="52" t="s">
        <v>47</v>
      </c>
      <c r="D96" s="51" t="s">
        <v>292</v>
      </c>
      <c r="E96" s="54" t="s">
        <v>293</v>
      </c>
      <c r="F96" s="93" t="s">
        <v>294</v>
      </c>
      <c r="G96" s="63" t="s">
        <v>29</v>
      </c>
      <c r="H96" s="99" t="s">
        <v>45</v>
      </c>
      <c r="I96" s="52" t="s">
        <v>35</v>
      </c>
      <c r="J96" s="52" t="s">
        <v>47</v>
      </c>
      <c r="K96" s="52" t="s">
        <v>35</v>
      </c>
      <c r="L96" s="61">
        <v>1200</v>
      </c>
      <c r="M96" s="56" t="s">
        <v>31</v>
      </c>
      <c r="N96" s="95">
        <v>450000</v>
      </c>
      <c r="O96" s="57">
        <v>44242</v>
      </c>
      <c r="P96" s="98">
        <v>44309</v>
      </c>
      <c r="Q96" s="73">
        <f t="shared" si="4"/>
        <v>450000</v>
      </c>
      <c r="R96" s="58" t="s">
        <v>54</v>
      </c>
      <c r="S96" s="48">
        <v>1</v>
      </c>
      <c r="T96" s="66"/>
      <c r="U96" s="53">
        <v>0</v>
      </c>
      <c r="V96" s="59" t="s">
        <v>295</v>
      </c>
      <c r="W96" s="59" t="s">
        <v>296</v>
      </c>
    </row>
    <row r="97" spans="1:266" ht="27.75" customHeight="1" x14ac:dyDescent="0.2">
      <c r="A97" s="51">
        <v>45</v>
      </c>
      <c r="B97" s="51" t="s">
        <v>248</v>
      </c>
      <c r="C97" s="52" t="s">
        <v>47</v>
      </c>
      <c r="D97" s="51" t="s">
        <v>297</v>
      </c>
      <c r="E97" s="54" t="s">
        <v>298</v>
      </c>
      <c r="F97" s="93" t="s">
        <v>299</v>
      </c>
      <c r="G97" s="63" t="s">
        <v>29</v>
      </c>
      <c r="H97" s="96" t="s">
        <v>55</v>
      </c>
      <c r="I97" s="52" t="s">
        <v>300</v>
      </c>
      <c r="J97" s="52" t="s">
        <v>47</v>
      </c>
      <c r="K97" s="52" t="s">
        <v>300</v>
      </c>
      <c r="L97" s="61">
        <v>35</v>
      </c>
      <c r="M97" s="56" t="s">
        <v>31</v>
      </c>
      <c r="N97" s="95">
        <v>32500</v>
      </c>
      <c r="O97" s="57">
        <v>44249</v>
      </c>
      <c r="P97" s="98">
        <v>44267</v>
      </c>
      <c r="Q97" s="73">
        <f t="shared" si="4"/>
        <v>902.77777777777783</v>
      </c>
      <c r="R97" s="58" t="s">
        <v>39</v>
      </c>
      <c r="S97" s="48">
        <v>36</v>
      </c>
      <c r="T97" s="66"/>
      <c r="U97" s="53">
        <v>0</v>
      </c>
      <c r="V97" s="59" t="s">
        <v>301</v>
      </c>
      <c r="W97" s="59" t="s">
        <v>302</v>
      </c>
    </row>
    <row r="98" spans="1:266" ht="27.75" customHeight="1" x14ac:dyDescent="0.2">
      <c r="A98" s="353">
        <v>46</v>
      </c>
      <c r="B98" s="353" t="s">
        <v>248</v>
      </c>
      <c r="C98" s="354" t="s">
        <v>47</v>
      </c>
      <c r="D98" s="353" t="s">
        <v>303</v>
      </c>
      <c r="E98" s="356" t="s">
        <v>304</v>
      </c>
      <c r="F98" s="93" t="s">
        <v>320</v>
      </c>
      <c r="G98" s="385" t="s">
        <v>44</v>
      </c>
      <c r="H98" s="388" t="s">
        <v>48</v>
      </c>
      <c r="I98" s="354" t="s">
        <v>37</v>
      </c>
      <c r="J98" s="354" t="s">
        <v>47</v>
      </c>
      <c r="K98" s="354" t="s">
        <v>37</v>
      </c>
      <c r="L98" s="374">
        <v>230</v>
      </c>
      <c r="M98" s="56" t="s">
        <v>31</v>
      </c>
      <c r="N98" s="95">
        <v>546705.4</v>
      </c>
      <c r="O98" s="368">
        <v>44256</v>
      </c>
      <c r="P98" s="390">
        <v>44330</v>
      </c>
      <c r="Q98" s="73">
        <f t="shared" si="4"/>
        <v>931.3550255536627</v>
      </c>
      <c r="R98" s="369" t="s">
        <v>34</v>
      </c>
      <c r="S98" s="48">
        <v>587</v>
      </c>
      <c r="T98" s="66"/>
      <c r="U98" s="355">
        <v>0</v>
      </c>
      <c r="V98" s="373" t="s">
        <v>305</v>
      </c>
      <c r="W98" s="373" t="s">
        <v>306</v>
      </c>
    </row>
    <row r="99" spans="1:266" ht="27.75" customHeight="1" x14ac:dyDescent="0.2">
      <c r="A99" s="353"/>
      <c r="B99" s="353"/>
      <c r="C99" s="354"/>
      <c r="D99" s="353"/>
      <c r="E99" s="356"/>
      <c r="F99" s="93" t="s">
        <v>307</v>
      </c>
      <c r="G99" s="385"/>
      <c r="H99" s="388"/>
      <c r="I99" s="354"/>
      <c r="J99" s="354"/>
      <c r="K99" s="354"/>
      <c r="L99" s="374"/>
      <c r="M99" s="56" t="s">
        <v>31</v>
      </c>
      <c r="N99" s="95">
        <v>110849.16</v>
      </c>
      <c r="O99" s="368"/>
      <c r="P99" s="390"/>
      <c r="Q99" s="73">
        <f t="shared" si="4"/>
        <v>423.0883969465649</v>
      </c>
      <c r="R99" s="369"/>
      <c r="S99" s="48">
        <v>262</v>
      </c>
      <c r="T99" s="66"/>
      <c r="U99" s="355"/>
      <c r="V99" s="373"/>
      <c r="W99" s="373"/>
    </row>
    <row r="100" spans="1:266" ht="27.75" customHeight="1" x14ac:dyDescent="0.2">
      <c r="A100" s="353">
        <v>47</v>
      </c>
      <c r="B100" s="353" t="s">
        <v>248</v>
      </c>
      <c r="C100" s="354" t="s">
        <v>47</v>
      </c>
      <c r="D100" s="353" t="s">
        <v>308</v>
      </c>
      <c r="E100" s="356" t="s">
        <v>309</v>
      </c>
      <c r="F100" s="93" t="s">
        <v>321</v>
      </c>
      <c r="G100" s="385" t="s">
        <v>310</v>
      </c>
      <c r="H100" s="388" t="s">
        <v>45</v>
      </c>
      <c r="I100" s="354" t="s">
        <v>35</v>
      </c>
      <c r="J100" s="354" t="s">
        <v>47</v>
      </c>
      <c r="K100" s="354" t="s">
        <v>35</v>
      </c>
      <c r="L100" s="374">
        <v>195</v>
      </c>
      <c r="M100" s="56" t="s">
        <v>31</v>
      </c>
      <c r="N100" s="95">
        <v>677943.95</v>
      </c>
      <c r="O100" s="368">
        <v>44256</v>
      </c>
      <c r="P100" s="390">
        <v>44330</v>
      </c>
      <c r="Q100" s="73">
        <f t="shared" si="4"/>
        <v>916.14047297297293</v>
      </c>
      <c r="R100" s="369" t="s">
        <v>34</v>
      </c>
      <c r="S100" s="48">
        <v>740</v>
      </c>
      <c r="T100" s="66"/>
      <c r="U100" s="355">
        <v>0</v>
      </c>
      <c r="V100" s="373" t="s">
        <v>311</v>
      </c>
      <c r="W100" s="373" t="s">
        <v>312</v>
      </c>
    </row>
    <row r="101" spans="1:266" ht="27.75" customHeight="1" x14ac:dyDescent="0.2">
      <c r="A101" s="353"/>
      <c r="B101" s="353"/>
      <c r="C101" s="354"/>
      <c r="D101" s="353"/>
      <c r="E101" s="356"/>
      <c r="F101" s="93" t="s">
        <v>307</v>
      </c>
      <c r="G101" s="385"/>
      <c r="H101" s="388"/>
      <c r="I101" s="354"/>
      <c r="J101" s="354"/>
      <c r="K101" s="354"/>
      <c r="L101" s="374"/>
      <c r="M101" s="56" t="s">
        <v>31</v>
      </c>
      <c r="N101" s="95">
        <v>168139.08</v>
      </c>
      <c r="O101" s="368"/>
      <c r="P101" s="390"/>
      <c r="Q101" s="73">
        <f t="shared" si="4"/>
        <v>444.81238095238092</v>
      </c>
      <c r="R101" s="369"/>
      <c r="S101" s="48">
        <v>378</v>
      </c>
      <c r="T101" s="66"/>
      <c r="U101" s="355"/>
      <c r="V101" s="373"/>
      <c r="W101" s="373"/>
    </row>
    <row r="102" spans="1:266" ht="27.75" customHeight="1" x14ac:dyDescent="0.2">
      <c r="A102" s="100">
        <v>48</v>
      </c>
      <c r="B102" s="100" t="s">
        <v>248</v>
      </c>
      <c r="C102" s="101" t="s">
        <v>47</v>
      </c>
      <c r="D102" s="100" t="s">
        <v>313</v>
      </c>
      <c r="E102" s="102" t="s">
        <v>314</v>
      </c>
      <c r="F102" s="103" t="s">
        <v>315</v>
      </c>
      <c r="G102" s="104" t="s">
        <v>310</v>
      </c>
      <c r="H102" s="105" t="s">
        <v>45</v>
      </c>
      <c r="I102" s="101" t="s">
        <v>35</v>
      </c>
      <c r="J102" s="101" t="s">
        <v>47</v>
      </c>
      <c r="K102" s="101" t="s">
        <v>35</v>
      </c>
      <c r="L102" s="106">
        <v>3500</v>
      </c>
      <c r="M102" s="107" t="s">
        <v>31</v>
      </c>
      <c r="N102" s="108">
        <v>1231760.68</v>
      </c>
      <c r="O102" s="109">
        <v>44256</v>
      </c>
      <c r="P102" s="110">
        <v>44330</v>
      </c>
      <c r="Q102" s="111">
        <f t="shared" si="4"/>
        <v>983.04922585794088</v>
      </c>
      <c r="R102" s="112" t="s">
        <v>34</v>
      </c>
      <c r="S102" s="113">
        <v>1253</v>
      </c>
      <c r="T102" s="114"/>
      <c r="U102" s="115">
        <v>0</v>
      </c>
      <c r="V102" s="116" t="s">
        <v>316</v>
      </c>
      <c r="W102" s="59" t="s">
        <v>317</v>
      </c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  <c r="AV102" s="119"/>
      <c r="AW102" s="119"/>
      <c r="AX102" s="119"/>
      <c r="AY102" s="119"/>
      <c r="AZ102" s="119"/>
      <c r="BA102" s="119"/>
      <c r="BB102" s="119"/>
      <c r="BC102" s="119"/>
      <c r="BD102" s="119"/>
      <c r="BE102" s="119"/>
      <c r="BF102" s="119"/>
      <c r="BG102" s="119"/>
      <c r="BH102" s="119"/>
      <c r="BI102" s="119"/>
      <c r="BJ102" s="119"/>
      <c r="BK102" s="119"/>
      <c r="BL102" s="119"/>
      <c r="BM102" s="119"/>
      <c r="BN102" s="119"/>
      <c r="BO102" s="119"/>
      <c r="BP102" s="119"/>
      <c r="BQ102" s="119"/>
      <c r="BR102" s="119"/>
      <c r="BS102" s="119"/>
      <c r="BT102" s="119"/>
      <c r="BU102" s="119"/>
      <c r="BV102" s="119"/>
      <c r="BW102" s="119"/>
      <c r="BX102" s="119"/>
      <c r="BY102" s="119"/>
      <c r="BZ102" s="119"/>
      <c r="CA102" s="119"/>
      <c r="CB102" s="119"/>
      <c r="CC102" s="119"/>
      <c r="CD102" s="119"/>
      <c r="CE102" s="119"/>
      <c r="CF102" s="119"/>
      <c r="CG102" s="119"/>
      <c r="CH102" s="119"/>
      <c r="CI102" s="119"/>
      <c r="CJ102" s="119"/>
      <c r="CK102" s="119"/>
      <c r="CL102" s="119"/>
      <c r="CM102" s="119"/>
      <c r="CN102" s="119"/>
      <c r="CO102" s="119"/>
      <c r="CP102" s="119"/>
      <c r="CQ102" s="119"/>
      <c r="CR102" s="119"/>
      <c r="CS102" s="119"/>
      <c r="CT102" s="119"/>
      <c r="CU102" s="119"/>
      <c r="CV102" s="119"/>
      <c r="CW102" s="119"/>
      <c r="CX102" s="119"/>
      <c r="CY102" s="119"/>
      <c r="CZ102" s="119"/>
      <c r="DA102" s="119"/>
      <c r="DB102" s="119"/>
      <c r="DC102" s="119"/>
      <c r="DD102" s="119"/>
      <c r="DE102" s="119"/>
      <c r="DF102" s="119"/>
      <c r="DG102" s="119"/>
      <c r="DH102" s="119"/>
      <c r="DI102" s="119"/>
      <c r="DJ102" s="119"/>
      <c r="DK102" s="119"/>
      <c r="DL102" s="119"/>
      <c r="DM102" s="119"/>
      <c r="DN102" s="119"/>
      <c r="DO102" s="119"/>
      <c r="DP102" s="119"/>
      <c r="DQ102" s="119"/>
      <c r="DR102" s="119"/>
      <c r="DS102" s="119"/>
      <c r="DT102" s="119"/>
      <c r="DU102" s="119"/>
      <c r="DV102" s="119"/>
      <c r="DW102" s="119"/>
      <c r="DX102" s="119"/>
      <c r="DY102" s="119"/>
      <c r="DZ102" s="119"/>
      <c r="EA102" s="119"/>
      <c r="EB102" s="119"/>
      <c r="EC102" s="119"/>
      <c r="ED102" s="119"/>
      <c r="EE102" s="119"/>
      <c r="EF102" s="119"/>
      <c r="EG102" s="119"/>
      <c r="EH102" s="119"/>
      <c r="EI102" s="119"/>
      <c r="EJ102" s="119"/>
      <c r="EK102" s="119"/>
      <c r="EL102" s="119"/>
      <c r="EM102" s="119"/>
      <c r="EN102" s="119"/>
      <c r="EO102" s="119"/>
      <c r="EP102" s="119"/>
      <c r="EQ102" s="119"/>
      <c r="ER102" s="119"/>
      <c r="ES102" s="119"/>
      <c r="ET102" s="119"/>
      <c r="EU102" s="119"/>
      <c r="EV102" s="119"/>
      <c r="EW102" s="119"/>
      <c r="EX102" s="119"/>
      <c r="EY102" s="119"/>
      <c r="EZ102" s="119"/>
      <c r="FA102" s="119"/>
      <c r="FB102" s="119"/>
      <c r="FC102" s="119"/>
      <c r="FD102" s="119"/>
      <c r="FE102" s="119"/>
      <c r="FF102" s="119"/>
      <c r="FG102" s="119"/>
      <c r="FH102" s="119"/>
      <c r="FI102" s="119"/>
      <c r="FJ102" s="119"/>
      <c r="FK102" s="119"/>
      <c r="FL102" s="119"/>
      <c r="FM102" s="119"/>
      <c r="FN102" s="119"/>
      <c r="FO102" s="119"/>
      <c r="FP102" s="119"/>
      <c r="FQ102" s="119"/>
      <c r="FR102" s="119"/>
      <c r="FS102" s="119"/>
      <c r="FT102" s="119"/>
      <c r="FU102" s="119"/>
      <c r="FV102" s="119"/>
      <c r="FW102" s="119"/>
      <c r="FX102" s="119"/>
      <c r="FY102" s="119"/>
      <c r="FZ102" s="119"/>
      <c r="GA102" s="119"/>
      <c r="GB102" s="119"/>
      <c r="GC102" s="119"/>
      <c r="GD102" s="119"/>
      <c r="GE102" s="119"/>
      <c r="GF102" s="119"/>
      <c r="GG102" s="119"/>
      <c r="GH102" s="119"/>
      <c r="GI102" s="119"/>
      <c r="GJ102" s="119"/>
      <c r="GK102" s="119"/>
      <c r="GL102" s="119"/>
      <c r="GM102" s="119"/>
      <c r="GN102" s="119"/>
      <c r="GO102" s="119"/>
      <c r="GP102" s="119"/>
      <c r="GQ102" s="119"/>
      <c r="GR102" s="119"/>
      <c r="GS102" s="119"/>
      <c r="GT102" s="119"/>
      <c r="GU102" s="119"/>
      <c r="GV102" s="119"/>
      <c r="GW102" s="119"/>
      <c r="GX102" s="119"/>
      <c r="GY102" s="119"/>
      <c r="GZ102" s="119"/>
      <c r="HA102" s="119"/>
      <c r="HB102" s="119"/>
      <c r="HC102" s="119"/>
      <c r="HD102" s="119"/>
      <c r="HE102" s="119"/>
      <c r="HF102" s="119"/>
      <c r="HG102" s="119"/>
      <c r="HH102" s="119"/>
      <c r="HI102" s="119"/>
      <c r="HJ102" s="119"/>
      <c r="HK102" s="119"/>
      <c r="HL102" s="119"/>
      <c r="HM102" s="119"/>
      <c r="HN102" s="119"/>
      <c r="HO102" s="119"/>
      <c r="HP102" s="119"/>
      <c r="HQ102" s="119"/>
      <c r="HR102" s="119"/>
      <c r="HS102" s="119"/>
      <c r="HT102" s="119"/>
      <c r="HU102" s="119"/>
      <c r="HV102" s="119"/>
      <c r="HW102" s="119"/>
      <c r="HX102" s="119"/>
      <c r="HY102" s="119"/>
      <c r="HZ102" s="119"/>
      <c r="IA102" s="119"/>
      <c r="IB102" s="119"/>
      <c r="IC102" s="119"/>
      <c r="ID102" s="119"/>
      <c r="IE102" s="119"/>
      <c r="IF102" s="119"/>
      <c r="IG102" s="119"/>
      <c r="IH102" s="119"/>
      <c r="II102" s="119"/>
      <c r="IJ102" s="119"/>
      <c r="IK102" s="119"/>
      <c r="IL102" s="119"/>
      <c r="IM102" s="119"/>
      <c r="IN102" s="119"/>
      <c r="IO102" s="119"/>
      <c r="IP102" s="119"/>
      <c r="IQ102" s="119"/>
      <c r="IR102" s="119"/>
      <c r="IS102" s="119"/>
      <c r="IT102" s="119"/>
      <c r="IU102" s="119"/>
      <c r="IV102" s="119"/>
      <c r="IW102" s="119"/>
      <c r="IX102" s="119"/>
      <c r="IY102" s="119"/>
      <c r="IZ102" s="119"/>
      <c r="JA102" s="119"/>
      <c r="JB102" s="119"/>
      <c r="JC102" s="119"/>
      <c r="JD102" s="119"/>
      <c r="JE102" s="119"/>
      <c r="JF102" s="119"/>
    </row>
    <row r="103" spans="1:266" s="117" customFormat="1" ht="54" customHeight="1" x14ac:dyDescent="0.2">
      <c r="A103" s="51">
        <v>49</v>
      </c>
      <c r="B103" s="51" t="s">
        <v>248</v>
      </c>
      <c r="C103" s="51" t="s">
        <v>49</v>
      </c>
      <c r="D103" s="51" t="s">
        <v>322</v>
      </c>
      <c r="E103" s="51">
        <v>1213</v>
      </c>
      <c r="F103" s="93" t="s">
        <v>323</v>
      </c>
      <c r="G103" s="63" t="s">
        <v>29</v>
      </c>
      <c r="H103" s="52" t="s">
        <v>43</v>
      </c>
      <c r="I103" s="52" t="s">
        <v>324</v>
      </c>
      <c r="J103" s="51" t="s">
        <v>49</v>
      </c>
      <c r="K103" s="52" t="s">
        <v>324</v>
      </c>
      <c r="L103" s="55">
        <v>1200</v>
      </c>
      <c r="M103" s="56" t="s">
        <v>31</v>
      </c>
      <c r="N103" s="95">
        <v>4100000</v>
      </c>
      <c r="O103" s="57">
        <v>44239</v>
      </c>
      <c r="P103" s="57">
        <v>44429</v>
      </c>
      <c r="Q103" s="73">
        <f t="shared" si="4"/>
        <v>4100000</v>
      </c>
      <c r="R103" s="58" t="s">
        <v>32</v>
      </c>
      <c r="S103" s="48">
        <v>1</v>
      </c>
      <c r="T103" s="66">
        <f t="shared" ref="T103:T109" si="5">U103*100%/N103</f>
        <v>7.0403407317073161E-2</v>
      </c>
      <c r="U103" s="68">
        <v>288653.96999999997</v>
      </c>
      <c r="V103" s="60" t="s">
        <v>325</v>
      </c>
      <c r="W103" s="60" t="s">
        <v>326</v>
      </c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19"/>
      <c r="BF103" s="119"/>
      <c r="BG103" s="119"/>
      <c r="BH103" s="119"/>
      <c r="BI103" s="119"/>
      <c r="BJ103" s="119"/>
      <c r="BK103" s="119"/>
      <c r="BL103" s="119"/>
      <c r="BM103" s="119"/>
      <c r="BN103" s="119"/>
      <c r="BO103" s="119"/>
      <c r="BP103" s="119"/>
      <c r="BQ103" s="119"/>
      <c r="BR103" s="119"/>
      <c r="BS103" s="119"/>
      <c r="BT103" s="119"/>
      <c r="BU103" s="119"/>
      <c r="BV103" s="119"/>
      <c r="BW103" s="119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9"/>
      <c r="CW103" s="119"/>
      <c r="CX103" s="119"/>
      <c r="CY103" s="119"/>
      <c r="CZ103" s="119"/>
      <c r="DA103" s="119"/>
      <c r="DB103" s="119"/>
      <c r="DC103" s="119"/>
      <c r="DD103" s="119"/>
      <c r="DE103" s="119"/>
      <c r="DF103" s="119"/>
      <c r="DG103" s="119"/>
      <c r="DH103" s="119"/>
      <c r="DI103" s="119"/>
      <c r="DJ103" s="119"/>
      <c r="DK103" s="119"/>
      <c r="DL103" s="119"/>
      <c r="DM103" s="119"/>
      <c r="DN103" s="119"/>
      <c r="DO103" s="119"/>
      <c r="DP103" s="119"/>
      <c r="DQ103" s="119"/>
      <c r="DR103" s="119"/>
      <c r="DS103" s="119"/>
      <c r="DT103" s="119"/>
      <c r="DU103" s="119"/>
      <c r="DV103" s="119"/>
      <c r="DW103" s="119"/>
      <c r="DX103" s="119"/>
      <c r="DY103" s="119"/>
      <c r="DZ103" s="119"/>
      <c r="EA103" s="119"/>
      <c r="EB103" s="119"/>
      <c r="EC103" s="119"/>
      <c r="ED103" s="119"/>
      <c r="EE103" s="119"/>
      <c r="EF103" s="119"/>
      <c r="EG103" s="119"/>
      <c r="EH103" s="119"/>
      <c r="EI103" s="119"/>
      <c r="EJ103" s="119"/>
      <c r="EK103" s="119"/>
      <c r="EL103" s="119"/>
      <c r="EM103" s="119"/>
      <c r="EN103" s="119"/>
      <c r="EO103" s="119"/>
      <c r="EP103" s="119"/>
      <c r="EQ103" s="119"/>
      <c r="ER103" s="119"/>
      <c r="ES103" s="119"/>
      <c r="ET103" s="119"/>
      <c r="EU103" s="119"/>
      <c r="EV103" s="119"/>
      <c r="EW103" s="119"/>
      <c r="EX103" s="119"/>
      <c r="EY103" s="119"/>
      <c r="EZ103" s="119"/>
      <c r="FA103" s="119"/>
      <c r="FB103" s="119"/>
      <c r="FC103" s="119"/>
      <c r="FD103" s="119"/>
      <c r="FE103" s="119"/>
      <c r="FF103" s="119"/>
      <c r="FG103" s="119"/>
      <c r="FH103" s="119"/>
      <c r="FI103" s="119"/>
      <c r="FJ103" s="119"/>
      <c r="FK103" s="119"/>
      <c r="FL103" s="119"/>
      <c r="FM103" s="119"/>
      <c r="FN103" s="119"/>
      <c r="FO103" s="119"/>
      <c r="FP103" s="119"/>
      <c r="FQ103" s="119"/>
      <c r="FR103" s="119"/>
      <c r="FS103" s="119"/>
      <c r="FT103" s="119"/>
      <c r="FU103" s="119"/>
      <c r="FV103" s="119"/>
      <c r="FW103" s="119"/>
      <c r="FX103" s="119"/>
      <c r="FY103" s="119"/>
      <c r="FZ103" s="119"/>
      <c r="GA103" s="119"/>
      <c r="GB103" s="119"/>
      <c r="GC103" s="119"/>
      <c r="GD103" s="119"/>
      <c r="GE103" s="119"/>
      <c r="GF103" s="119"/>
      <c r="GG103" s="119"/>
      <c r="GH103" s="119"/>
      <c r="GI103" s="119"/>
      <c r="GJ103" s="119"/>
      <c r="GK103" s="119"/>
      <c r="GL103" s="119"/>
      <c r="GM103" s="119"/>
      <c r="GN103" s="119"/>
      <c r="GO103" s="119"/>
      <c r="GP103" s="119"/>
      <c r="GQ103" s="119"/>
      <c r="GR103" s="119"/>
      <c r="GS103" s="119"/>
      <c r="GT103" s="119"/>
      <c r="GU103" s="119"/>
      <c r="GV103" s="119"/>
      <c r="GW103" s="119"/>
      <c r="GX103" s="119"/>
      <c r="GY103" s="119"/>
      <c r="GZ103" s="119"/>
      <c r="HA103" s="119"/>
      <c r="HB103" s="119"/>
      <c r="HC103" s="119"/>
      <c r="HD103" s="119"/>
      <c r="HE103" s="119"/>
      <c r="HF103" s="119"/>
      <c r="HG103" s="119"/>
      <c r="HH103" s="119"/>
      <c r="HI103" s="119"/>
      <c r="HJ103" s="119"/>
      <c r="HK103" s="119"/>
      <c r="HL103" s="119"/>
      <c r="HM103" s="119"/>
      <c r="HN103" s="119"/>
      <c r="HO103" s="119"/>
      <c r="HP103" s="119"/>
      <c r="HQ103" s="119"/>
      <c r="HR103" s="119"/>
      <c r="HS103" s="119"/>
      <c r="HT103" s="119"/>
      <c r="HU103" s="119"/>
      <c r="HV103" s="119"/>
      <c r="HW103" s="119"/>
      <c r="HX103" s="119"/>
      <c r="HY103" s="119"/>
      <c r="HZ103" s="119"/>
      <c r="IA103" s="119"/>
      <c r="IB103" s="119"/>
      <c r="IC103" s="119"/>
      <c r="ID103" s="119"/>
      <c r="IE103" s="119"/>
      <c r="IF103" s="119"/>
      <c r="IG103" s="119"/>
      <c r="IH103" s="119"/>
      <c r="II103" s="119"/>
      <c r="IJ103" s="119"/>
      <c r="IK103" s="119"/>
      <c r="IL103" s="119"/>
      <c r="IM103" s="119"/>
      <c r="IN103" s="119"/>
      <c r="IO103" s="119"/>
      <c r="IP103" s="119"/>
      <c r="IQ103" s="119"/>
      <c r="IR103" s="119"/>
      <c r="IS103" s="119"/>
      <c r="IT103" s="119"/>
      <c r="IU103" s="119"/>
      <c r="IV103" s="119"/>
      <c r="IW103" s="119"/>
      <c r="IX103" s="119"/>
      <c r="IY103" s="119"/>
      <c r="IZ103" s="119"/>
      <c r="JA103" s="119"/>
      <c r="JB103" s="119"/>
      <c r="JC103" s="119"/>
      <c r="JD103" s="119"/>
      <c r="JE103" s="119"/>
      <c r="JF103" s="119"/>
    </row>
    <row r="104" spans="1:266" s="117" customFormat="1" ht="54" customHeight="1" x14ac:dyDescent="0.2">
      <c r="A104" s="51">
        <v>50</v>
      </c>
      <c r="B104" s="51" t="s">
        <v>248</v>
      </c>
      <c r="C104" s="51" t="s">
        <v>49</v>
      </c>
      <c r="D104" s="51" t="s">
        <v>327</v>
      </c>
      <c r="E104" s="51">
        <v>1214</v>
      </c>
      <c r="F104" s="93" t="s">
        <v>328</v>
      </c>
      <c r="G104" s="63" t="s">
        <v>29</v>
      </c>
      <c r="H104" s="52" t="s">
        <v>43</v>
      </c>
      <c r="I104" s="52" t="s">
        <v>329</v>
      </c>
      <c r="J104" s="51" t="s">
        <v>49</v>
      </c>
      <c r="K104" s="52" t="s">
        <v>329</v>
      </c>
      <c r="L104" s="55">
        <v>45</v>
      </c>
      <c r="M104" s="56" t="s">
        <v>31</v>
      </c>
      <c r="N104" s="95">
        <v>34576.699999999997</v>
      </c>
      <c r="O104" s="57">
        <v>44249</v>
      </c>
      <c r="P104" s="57">
        <v>44274</v>
      </c>
      <c r="Q104" s="73">
        <f t="shared" si="4"/>
        <v>3457.6699999999996</v>
      </c>
      <c r="R104" s="58" t="s">
        <v>39</v>
      </c>
      <c r="S104" s="48">
        <v>10</v>
      </c>
      <c r="T104" s="66">
        <f t="shared" si="5"/>
        <v>0</v>
      </c>
      <c r="U104" s="72"/>
      <c r="V104" s="60" t="s">
        <v>330</v>
      </c>
      <c r="W104" s="60" t="s">
        <v>331</v>
      </c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  <c r="AX104" s="119"/>
      <c r="AY104" s="119"/>
      <c r="AZ104" s="119"/>
      <c r="BA104" s="119"/>
      <c r="BB104" s="119"/>
      <c r="BC104" s="119"/>
      <c r="BD104" s="119"/>
      <c r="BE104" s="119"/>
      <c r="BF104" s="119"/>
      <c r="BG104" s="119"/>
      <c r="BH104" s="119"/>
      <c r="BI104" s="119"/>
      <c r="BJ104" s="119"/>
      <c r="BK104" s="119"/>
      <c r="BL104" s="119"/>
      <c r="BM104" s="119"/>
      <c r="BN104" s="119"/>
      <c r="BO104" s="119"/>
      <c r="BP104" s="119"/>
      <c r="BQ104" s="119"/>
      <c r="BR104" s="119"/>
      <c r="BS104" s="119"/>
      <c r="BT104" s="119"/>
      <c r="BU104" s="119"/>
      <c r="BV104" s="119"/>
      <c r="BW104" s="119"/>
      <c r="BX104" s="119"/>
      <c r="BY104" s="119"/>
      <c r="BZ104" s="119"/>
      <c r="CA104" s="119"/>
      <c r="CB104" s="119"/>
      <c r="CC104" s="119"/>
      <c r="CD104" s="119"/>
      <c r="CE104" s="119"/>
      <c r="CF104" s="119"/>
      <c r="CG104" s="119"/>
      <c r="CH104" s="119"/>
      <c r="CI104" s="119"/>
      <c r="CJ104" s="119"/>
      <c r="CK104" s="119"/>
      <c r="CL104" s="119"/>
      <c r="CM104" s="119"/>
      <c r="CN104" s="119"/>
      <c r="CO104" s="119"/>
      <c r="CP104" s="119"/>
      <c r="CQ104" s="119"/>
      <c r="CR104" s="119"/>
      <c r="CS104" s="119"/>
      <c r="CT104" s="119"/>
      <c r="CU104" s="119"/>
      <c r="CV104" s="119"/>
      <c r="CW104" s="119"/>
      <c r="CX104" s="119"/>
      <c r="CY104" s="119"/>
      <c r="CZ104" s="119"/>
      <c r="DA104" s="119"/>
      <c r="DB104" s="119"/>
      <c r="DC104" s="119"/>
      <c r="DD104" s="119"/>
      <c r="DE104" s="119"/>
      <c r="DF104" s="119"/>
      <c r="DG104" s="119"/>
      <c r="DH104" s="119"/>
      <c r="DI104" s="119"/>
      <c r="DJ104" s="119"/>
      <c r="DK104" s="119"/>
      <c r="DL104" s="119"/>
      <c r="DM104" s="119"/>
      <c r="DN104" s="119"/>
      <c r="DO104" s="119"/>
      <c r="DP104" s="119"/>
      <c r="DQ104" s="119"/>
      <c r="DR104" s="119"/>
      <c r="DS104" s="119"/>
      <c r="DT104" s="119"/>
      <c r="DU104" s="119"/>
      <c r="DV104" s="119"/>
      <c r="DW104" s="119"/>
      <c r="DX104" s="119"/>
      <c r="DY104" s="119"/>
      <c r="DZ104" s="119"/>
      <c r="EA104" s="119"/>
      <c r="EB104" s="119"/>
      <c r="EC104" s="119"/>
      <c r="ED104" s="119"/>
      <c r="EE104" s="119"/>
      <c r="EF104" s="119"/>
      <c r="EG104" s="119"/>
      <c r="EH104" s="119"/>
      <c r="EI104" s="119"/>
      <c r="EJ104" s="119"/>
      <c r="EK104" s="119"/>
      <c r="EL104" s="119"/>
      <c r="EM104" s="119"/>
      <c r="EN104" s="119"/>
      <c r="EO104" s="119"/>
      <c r="EP104" s="119"/>
      <c r="EQ104" s="119"/>
      <c r="ER104" s="119"/>
      <c r="ES104" s="119"/>
      <c r="ET104" s="119"/>
      <c r="EU104" s="119"/>
      <c r="EV104" s="119"/>
      <c r="EW104" s="119"/>
      <c r="EX104" s="119"/>
      <c r="EY104" s="119"/>
      <c r="EZ104" s="119"/>
      <c r="FA104" s="119"/>
      <c r="FB104" s="119"/>
      <c r="FC104" s="119"/>
      <c r="FD104" s="119"/>
      <c r="FE104" s="119"/>
      <c r="FF104" s="119"/>
      <c r="FG104" s="119"/>
      <c r="FH104" s="119"/>
      <c r="FI104" s="119"/>
      <c r="FJ104" s="119"/>
      <c r="FK104" s="119"/>
      <c r="FL104" s="119"/>
      <c r="FM104" s="119"/>
      <c r="FN104" s="119"/>
      <c r="FO104" s="119"/>
      <c r="FP104" s="119"/>
      <c r="FQ104" s="119"/>
      <c r="FR104" s="119"/>
      <c r="FS104" s="119"/>
      <c r="FT104" s="119"/>
      <c r="FU104" s="119"/>
      <c r="FV104" s="119"/>
      <c r="FW104" s="119"/>
      <c r="FX104" s="119"/>
      <c r="FY104" s="119"/>
      <c r="FZ104" s="119"/>
      <c r="GA104" s="119"/>
      <c r="GB104" s="119"/>
      <c r="GC104" s="119"/>
      <c r="GD104" s="119"/>
      <c r="GE104" s="119"/>
      <c r="GF104" s="119"/>
      <c r="GG104" s="119"/>
      <c r="GH104" s="119"/>
      <c r="GI104" s="119"/>
      <c r="GJ104" s="119"/>
      <c r="GK104" s="119"/>
      <c r="GL104" s="119"/>
      <c r="GM104" s="119"/>
      <c r="GN104" s="119"/>
      <c r="GO104" s="119"/>
      <c r="GP104" s="119"/>
      <c r="GQ104" s="119"/>
      <c r="GR104" s="119"/>
      <c r="GS104" s="119"/>
      <c r="GT104" s="119"/>
      <c r="GU104" s="119"/>
      <c r="GV104" s="119"/>
      <c r="GW104" s="119"/>
      <c r="GX104" s="119"/>
      <c r="GY104" s="119"/>
      <c r="GZ104" s="119"/>
      <c r="HA104" s="119"/>
      <c r="HB104" s="119"/>
      <c r="HC104" s="119"/>
      <c r="HD104" s="119"/>
      <c r="HE104" s="119"/>
      <c r="HF104" s="119"/>
      <c r="HG104" s="119"/>
      <c r="HH104" s="119"/>
      <c r="HI104" s="119"/>
      <c r="HJ104" s="119"/>
      <c r="HK104" s="119"/>
      <c r="HL104" s="119"/>
      <c r="HM104" s="119"/>
      <c r="HN104" s="119"/>
      <c r="HO104" s="119"/>
      <c r="HP104" s="119"/>
      <c r="HQ104" s="119"/>
      <c r="HR104" s="119"/>
      <c r="HS104" s="119"/>
      <c r="HT104" s="119"/>
      <c r="HU104" s="119"/>
      <c r="HV104" s="119"/>
      <c r="HW104" s="119"/>
      <c r="HX104" s="119"/>
      <c r="HY104" s="119"/>
      <c r="HZ104" s="119"/>
      <c r="IA104" s="119"/>
      <c r="IB104" s="119"/>
      <c r="IC104" s="119"/>
      <c r="ID104" s="119"/>
      <c r="IE104" s="119"/>
      <c r="IF104" s="119"/>
      <c r="IG104" s="119"/>
      <c r="IH104" s="119"/>
      <c r="II104" s="119"/>
      <c r="IJ104" s="119"/>
      <c r="IK104" s="119"/>
      <c r="IL104" s="119"/>
      <c r="IM104" s="119"/>
      <c r="IN104" s="119"/>
      <c r="IO104" s="119"/>
      <c r="IP104" s="119"/>
      <c r="IQ104" s="119"/>
      <c r="IR104" s="119"/>
      <c r="IS104" s="119"/>
      <c r="IT104" s="119"/>
      <c r="IU104" s="119"/>
      <c r="IV104" s="119"/>
      <c r="IW104" s="119"/>
      <c r="IX104" s="119"/>
      <c r="IY104" s="119"/>
      <c r="IZ104" s="119"/>
      <c r="JA104" s="119"/>
      <c r="JB104" s="119"/>
      <c r="JC104" s="119"/>
      <c r="JD104" s="119"/>
      <c r="JE104" s="119"/>
      <c r="JF104" s="119"/>
    </row>
    <row r="105" spans="1:266" s="117" customFormat="1" ht="54" customHeight="1" x14ac:dyDescent="0.2">
      <c r="A105" s="51">
        <v>51</v>
      </c>
      <c r="B105" s="51" t="s">
        <v>248</v>
      </c>
      <c r="C105" s="51" t="s">
        <v>49</v>
      </c>
      <c r="D105" s="51" t="s">
        <v>332</v>
      </c>
      <c r="E105" s="51">
        <v>1215</v>
      </c>
      <c r="F105" s="93" t="s">
        <v>333</v>
      </c>
      <c r="G105" s="63" t="s">
        <v>29</v>
      </c>
      <c r="H105" s="52" t="s">
        <v>55</v>
      </c>
      <c r="I105" s="52" t="s">
        <v>334</v>
      </c>
      <c r="J105" s="51" t="s">
        <v>49</v>
      </c>
      <c r="K105" s="52" t="s">
        <v>334</v>
      </c>
      <c r="L105" s="55">
        <v>45</v>
      </c>
      <c r="M105" s="56" t="s">
        <v>31</v>
      </c>
      <c r="N105" s="95">
        <v>46931.92</v>
      </c>
      <c r="O105" s="57">
        <v>44249</v>
      </c>
      <c r="P105" s="57">
        <v>44316</v>
      </c>
      <c r="Q105" s="73">
        <f t="shared" si="4"/>
        <v>938.63839999999993</v>
      </c>
      <c r="R105" s="58" t="s">
        <v>39</v>
      </c>
      <c r="S105" s="48">
        <v>50</v>
      </c>
      <c r="T105" s="66">
        <f t="shared" si="5"/>
        <v>1</v>
      </c>
      <c r="U105" s="68">
        <v>46931.92</v>
      </c>
      <c r="V105" s="60" t="s">
        <v>335</v>
      </c>
      <c r="W105" s="60" t="s">
        <v>336</v>
      </c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  <c r="AX105" s="119"/>
      <c r="AY105" s="119"/>
      <c r="AZ105" s="119"/>
      <c r="BA105" s="119"/>
      <c r="BB105" s="119"/>
      <c r="BC105" s="119"/>
      <c r="BD105" s="119"/>
      <c r="BE105" s="119"/>
      <c r="BF105" s="119"/>
      <c r="BG105" s="119"/>
      <c r="BH105" s="119"/>
      <c r="BI105" s="119"/>
      <c r="BJ105" s="119"/>
      <c r="BK105" s="119"/>
      <c r="BL105" s="119"/>
      <c r="BM105" s="119"/>
      <c r="BN105" s="119"/>
      <c r="BO105" s="119"/>
      <c r="BP105" s="119"/>
      <c r="BQ105" s="119"/>
      <c r="BR105" s="119"/>
      <c r="BS105" s="119"/>
      <c r="BT105" s="119"/>
      <c r="BU105" s="119"/>
      <c r="BV105" s="119"/>
      <c r="BW105" s="119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9"/>
      <c r="CW105" s="119"/>
      <c r="CX105" s="119"/>
      <c r="CY105" s="119"/>
      <c r="CZ105" s="119"/>
      <c r="DA105" s="119"/>
      <c r="DB105" s="119"/>
      <c r="DC105" s="119"/>
      <c r="DD105" s="119"/>
      <c r="DE105" s="119"/>
      <c r="DF105" s="119"/>
      <c r="DG105" s="119"/>
      <c r="DH105" s="119"/>
      <c r="DI105" s="119"/>
      <c r="DJ105" s="119"/>
      <c r="DK105" s="119"/>
      <c r="DL105" s="119"/>
      <c r="DM105" s="119"/>
      <c r="DN105" s="119"/>
      <c r="DO105" s="119"/>
      <c r="DP105" s="119"/>
      <c r="DQ105" s="119"/>
      <c r="DR105" s="119"/>
      <c r="DS105" s="119"/>
      <c r="DT105" s="119"/>
      <c r="DU105" s="119"/>
      <c r="DV105" s="119"/>
      <c r="DW105" s="119"/>
      <c r="DX105" s="119"/>
      <c r="DY105" s="119"/>
      <c r="DZ105" s="119"/>
      <c r="EA105" s="119"/>
      <c r="EB105" s="119"/>
      <c r="EC105" s="119"/>
      <c r="ED105" s="119"/>
      <c r="EE105" s="119"/>
      <c r="EF105" s="119"/>
      <c r="EG105" s="119"/>
      <c r="EH105" s="119"/>
      <c r="EI105" s="119"/>
      <c r="EJ105" s="119"/>
      <c r="EK105" s="119"/>
      <c r="EL105" s="119"/>
      <c r="EM105" s="119"/>
      <c r="EN105" s="119"/>
      <c r="EO105" s="119"/>
      <c r="EP105" s="119"/>
      <c r="EQ105" s="119"/>
      <c r="ER105" s="119"/>
      <c r="ES105" s="119"/>
      <c r="ET105" s="119"/>
      <c r="EU105" s="119"/>
      <c r="EV105" s="119"/>
      <c r="EW105" s="119"/>
      <c r="EX105" s="119"/>
      <c r="EY105" s="119"/>
      <c r="EZ105" s="119"/>
      <c r="FA105" s="119"/>
      <c r="FB105" s="119"/>
      <c r="FC105" s="119"/>
      <c r="FD105" s="119"/>
      <c r="FE105" s="119"/>
      <c r="FF105" s="119"/>
      <c r="FG105" s="119"/>
      <c r="FH105" s="119"/>
      <c r="FI105" s="119"/>
      <c r="FJ105" s="119"/>
      <c r="FK105" s="119"/>
      <c r="FL105" s="119"/>
      <c r="FM105" s="119"/>
      <c r="FN105" s="119"/>
      <c r="FO105" s="119"/>
      <c r="FP105" s="119"/>
      <c r="FQ105" s="119"/>
      <c r="FR105" s="119"/>
      <c r="FS105" s="119"/>
      <c r="FT105" s="119"/>
      <c r="FU105" s="119"/>
      <c r="FV105" s="119"/>
      <c r="FW105" s="119"/>
      <c r="FX105" s="119"/>
      <c r="FY105" s="119"/>
      <c r="FZ105" s="119"/>
      <c r="GA105" s="119"/>
      <c r="GB105" s="119"/>
      <c r="GC105" s="119"/>
      <c r="GD105" s="119"/>
      <c r="GE105" s="119"/>
      <c r="GF105" s="119"/>
      <c r="GG105" s="119"/>
      <c r="GH105" s="119"/>
      <c r="GI105" s="119"/>
      <c r="GJ105" s="119"/>
      <c r="GK105" s="119"/>
      <c r="GL105" s="119"/>
      <c r="GM105" s="119"/>
      <c r="GN105" s="119"/>
      <c r="GO105" s="119"/>
      <c r="GP105" s="119"/>
      <c r="GQ105" s="119"/>
      <c r="GR105" s="119"/>
      <c r="GS105" s="119"/>
      <c r="GT105" s="119"/>
      <c r="GU105" s="119"/>
      <c r="GV105" s="119"/>
      <c r="GW105" s="119"/>
      <c r="GX105" s="119"/>
      <c r="GY105" s="119"/>
      <c r="GZ105" s="119"/>
      <c r="HA105" s="119"/>
      <c r="HB105" s="119"/>
      <c r="HC105" s="119"/>
      <c r="HD105" s="119"/>
      <c r="HE105" s="119"/>
      <c r="HF105" s="119"/>
      <c r="HG105" s="119"/>
      <c r="HH105" s="119"/>
      <c r="HI105" s="119"/>
      <c r="HJ105" s="119"/>
      <c r="HK105" s="119"/>
      <c r="HL105" s="119"/>
      <c r="HM105" s="119"/>
      <c r="HN105" s="119"/>
      <c r="HO105" s="119"/>
      <c r="HP105" s="119"/>
      <c r="HQ105" s="119"/>
      <c r="HR105" s="119"/>
      <c r="HS105" s="119"/>
      <c r="HT105" s="119"/>
      <c r="HU105" s="119"/>
      <c r="HV105" s="119"/>
      <c r="HW105" s="119"/>
      <c r="HX105" s="119"/>
      <c r="HY105" s="119"/>
      <c r="HZ105" s="119"/>
      <c r="IA105" s="119"/>
      <c r="IB105" s="119"/>
      <c r="IC105" s="119"/>
      <c r="ID105" s="119"/>
      <c r="IE105" s="119"/>
      <c r="IF105" s="119"/>
      <c r="IG105" s="119"/>
      <c r="IH105" s="119"/>
      <c r="II105" s="119"/>
      <c r="IJ105" s="119"/>
      <c r="IK105" s="119"/>
      <c r="IL105" s="119"/>
      <c r="IM105" s="119"/>
      <c r="IN105" s="119"/>
      <c r="IO105" s="119"/>
      <c r="IP105" s="119"/>
      <c r="IQ105" s="119"/>
      <c r="IR105" s="119"/>
      <c r="IS105" s="119"/>
      <c r="IT105" s="119"/>
      <c r="IU105" s="119"/>
      <c r="IV105" s="119"/>
      <c r="IW105" s="119"/>
      <c r="IX105" s="119"/>
      <c r="IY105" s="119"/>
      <c r="IZ105" s="119"/>
      <c r="JA105" s="119"/>
      <c r="JB105" s="119"/>
      <c r="JC105" s="119"/>
      <c r="JD105" s="119"/>
      <c r="JE105" s="119"/>
      <c r="JF105" s="119"/>
    </row>
    <row r="106" spans="1:266" s="117" customFormat="1" ht="54" customHeight="1" x14ac:dyDescent="0.2">
      <c r="A106" s="51">
        <v>52</v>
      </c>
      <c r="B106" s="51" t="s">
        <v>248</v>
      </c>
      <c r="C106" s="51" t="s">
        <v>49</v>
      </c>
      <c r="D106" s="51" t="s">
        <v>337</v>
      </c>
      <c r="E106" s="51">
        <v>1216</v>
      </c>
      <c r="F106" s="93" t="s">
        <v>338</v>
      </c>
      <c r="G106" s="63" t="s">
        <v>29</v>
      </c>
      <c r="H106" s="51" t="s">
        <v>45</v>
      </c>
      <c r="I106" s="52" t="s">
        <v>339</v>
      </c>
      <c r="J106" s="51" t="s">
        <v>49</v>
      </c>
      <c r="K106" s="52" t="s">
        <v>339</v>
      </c>
      <c r="L106" s="55">
        <v>45</v>
      </c>
      <c r="M106" s="56" t="s">
        <v>31</v>
      </c>
      <c r="N106" s="95">
        <v>33214.14</v>
      </c>
      <c r="O106" s="57">
        <v>44249</v>
      </c>
      <c r="P106" s="57">
        <v>44316</v>
      </c>
      <c r="Q106" s="73">
        <f t="shared" si="4"/>
        <v>603.89345454545457</v>
      </c>
      <c r="R106" s="58" t="s">
        <v>39</v>
      </c>
      <c r="S106" s="48">
        <v>55</v>
      </c>
      <c r="T106" s="66">
        <f t="shared" si="5"/>
        <v>1</v>
      </c>
      <c r="U106" s="68">
        <v>33214.14</v>
      </c>
      <c r="V106" s="60" t="s">
        <v>340</v>
      </c>
      <c r="W106" s="60" t="s">
        <v>341</v>
      </c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  <c r="AX106" s="119"/>
      <c r="AY106" s="119"/>
      <c r="AZ106" s="119"/>
      <c r="BA106" s="119"/>
      <c r="BB106" s="119"/>
      <c r="BC106" s="119"/>
      <c r="BD106" s="119"/>
      <c r="BE106" s="119"/>
      <c r="BF106" s="119"/>
      <c r="BG106" s="119"/>
      <c r="BH106" s="119"/>
      <c r="BI106" s="119"/>
      <c r="BJ106" s="119"/>
      <c r="BK106" s="119"/>
      <c r="BL106" s="119"/>
      <c r="BM106" s="119"/>
      <c r="BN106" s="119"/>
      <c r="BO106" s="119"/>
      <c r="BP106" s="119"/>
      <c r="BQ106" s="119"/>
      <c r="BR106" s="119"/>
      <c r="BS106" s="119"/>
      <c r="BT106" s="119"/>
      <c r="BU106" s="119"/>
      <c r="BV106" s="119"/>
      <c r="BW106" s="119"/>
      <c r="BX106" s="119"/>
      <c r="BY106" s="119"/>
      <c r="BZ106" s="119"/>
      <c r="CA106" s="119"/>
      <c r="CB106" s="119"/>
      <c r="CC106" s="119"/>
      <c r="CD106" s="119"/>
      <c r="CE106" s="119"/>
      <c r="CF106" s="119"/>
      <c r="CG106" s="119"/>
      <c r="CH106" s="119"/>
      <c r="CI106" s="119"/>
      <c r="CJ106" s="119"/>
      <c r="CK106" s="119"/>
      <c r="CL106" s="119"/>
      <c r="CM106" s="119"/>
      <c r="CN106" s="119"/>
      <c r="CO106" s="119"/>
      <c r="CP106" s="119"/>
      <c r="CQ106" s="119"/>
      <c r="CR106" s="119"/>
      <c r="CS106" s="119"/>
      <c r="CT106" s="119"/>
      <c r="CU106" s="119"/>
      <c r="CV106" s="119"/>
      <c r="CW106" s="119"/>
      <c r="CX106" s="119"/>
      <c r="CY106" s="119"/>
      <c r="CZ106" s="119"/>
      <c r="DA106" s="119"/>
      <c r="DB106" s="119"/>
      <c r="DC106" s="119"/>
      <c r="DD106" s="119"/>
      <c r="DE106" s="119"/>
      <c r="DF106" s="119"/>
      <c r="DG106" s="119"/>
      <c r="DH106" s="119"/>
      <c r="DI106" s="119"/>
      <c r="DJ106" s="119"/>
      <c r="DK106" s="119"/>
      <c r="DL106" s="119"/>
      <c r="DM106" s="119"/>
      <c r="DN106" s="119"/>
      <c r="DO106" s="119"/>
      <c r="DP106" s="119"/>
      <c r="DQ106" s="119"/>
      <c r="DR106" s="119"/>
      <c r="DS106" s="119"/>
      <c r="DT106" s="119"/>
      <c r="DU106" s="119"/>
      <c r="DV106" s="119"/>
      <c r="DW106" s="119"/>
      <c r="DX106" s="119"/>
      <c r="DY106" s="119"/>
      <c r="DZ106" s="119"/>
      <c r="EA106" s="119"/>
      <c r="EB106" s="119"/>
      <c r="EC106" s="119"/>
      <c r="ED106" s="119"/>
      <c r="EE106" s="119"/>
      <c r="EF106" s="119"/>
      <c r="EG106" s="119"/>
      <c r="EH106" s="119"/>
      <c r="EI106" s="119"/>
      <c r="EJ106" s="119"/>
      <c r="EK106" s="119"/>
      <c r="EL106" s="119"/>
      <c r="EM106" s="119"/>
      <c r="EN106" s="119"/>
      <c r="EO106" s="119"/>
      <c r="EP106" s="119"/>
      <c r="EQ106" s="119"/>
      <c r="ER106" s="119"/>
      <c r="ES106" s="119"/>
      <c r="ET106" s="119"/>
      <c r="EU106" s="119"/>
      <c r="EV106" s="119"/>
      <c r="EW106" s="119"/>
      <c r="EX106" s="119"/>
      <c r="EY106" s="119"/>
      <c r="EZ106" s="119"/>
      <c r="FA106" s="119"/>
      <c r="FB106" s="119"/>
      <c r="FC106" s="119"/>
      <c r="FD106" s="119"/>
      <c r="FE106" s="119"/>
      <c r="FF106" s="119"/>
      <c r="FG106" s="119"/>
      <c r="FH106" s="119"/>
      <c r="FI106" s="119"/>
      <c r="FJ106" s="119"/>
      <c r="FK106" s="119"/>
      <c r="FL106" s="119"/>
      <c r="FM106" s="119"/>
      <c r="FN106" s="119"/>
      <c r="FO106" s="119"/>
      <c r="FP106" s="119"/>
      <c r="FQ106" s="119"/>
      <c r="FR106" s="119"/>
      <c r="FS106" s="119"/>
      <c r="FT106" s="119"/>
      <c r="FU106" s="119"/>
      <c r="FV106" s="119"/>
      <c r="FW106" s="119"/>
      <c r="FX106" s="119"/>
      <c r="FY106" s="119"/>
      <c r="FZ106" s="119"/>
      <c r="GA106" s="119"/>
      <c r="GB106" s="119"/>
      <c r="GC106" s="119"/>
      <c r="GD106" s="119"/>
      <c r="GE106" s="119"/>
      <c r="GF106" s="119"/>
      <c r="GG106" s="119"/>
      <c r="GH106" s="119"/>
      <c r="GI106" s="119"/>
      <c r="GJ106" s="119"/>
      <c r="GK106" s="119"/>
      <c r="GL106" s="119"/>
      <c r="GM106" s="119"/>
      <c r="GN106" s="119"/>
      <c r="GO106" s="119"/>
      <c r="GP106" s="119"/>
      <c r="GQ106" s="119"/>
      <c r="GR106" s="119"/>
      <c r="GS106" s="119"/>
      <c r="GT106" s="119"/>
      <c r="GU106" s="119"/>
      <c r="GV106" s="119"/>
      <c r="GW106" s="119"/>
      <c r="GX106" s="119"/>
      <c r="GY106" s="119"/>
      <c r="GZ106" s="119"/>
      <c r="HA106" s="119"/>
      <c r="HB106" s="119"/>
      <c r="HC106" s="119"/>
      <c r="HD106" s="119"/>
      <c r="HE106" s="119"/>
      <c r="HF106" s="119"/>
      <c r="HG106" s="119"/>
      <c r="HH106" s="119"/>
      <c r="HI106" s="119"/>
      <c r="HJ106" s="119"/>
      <c r="HK106" s="119"/>
      <c r="HL106" s="119"/>
      <c r="HM106" s="119"/>
      <c r="HN106" s="119"/>
      <c r="HO106" s="119"/>
      <c r="HP106" s="119"/>
      <c r="HQ106" s="119"/>
      <c r="HR106" s="119"/>
      <c r="HS106" s="119"/>
      <c r="HT106" s="119"/>
      <c r="HU106" s="119"/>
      <c r="HV106" s="119"/>
      <c r="HW106" s="119"/>
      <c r="HX106" s="119"/>
      <c r="HY106" s="119"/>
      <c r="HZ106" s="119"/>
      <c r="IA106" s="119"/>
      <c r="IB106" s="119"/>
      <c r="IC106" s="119"/>
      <c r="ID106" s="119"/>
      <c r="IE106" s="119"/>
      <c r="IF106" s="119"/>
      <c r="IG106" s="119"/>
      <c r="IH106" s="119"/>
      <c r="II106" s="119"/>
      <c r="IJ106" s="119"/>
      <c r="IK106" s="119"/>
      <c r="IL106" s="119"/>
      <c r="IM106" s="119"/>
      <c r="IN106" s="119"/>
      <c r="IO106" s="119"/>
      <c r="IP106" s="119"/>
      <c r="IQ106" s="119"/>
      <c r="IR106" s="119"/>
      <c r="IS106" s="119"/>
      <c r="IT106" s="119"/>
      <c r="IU106" s="119"/>
      <c r="IV106" s="119"/>
      <c r="IW106" s="119"/>
      <c r="IX106" s="119"/>
      <c r="IY106" s="119"/>
      <c r="IZ106" s="119"/>
      <c r="JA106" s="119"/>
      <c r="JB106" s="119"/>
      <c r="JC106" s="119"/>
      <c r="JD106" s="119"/>
      <c r="JE106" s="119"/>
      <c r="JF106" s="119"/>
    </row>
    <row r="107" spans="1:266" s="117" customFormat="1" ht="54" customHeight="1" x14ac:dyDescent="0.2">
      <c r="A107" s="51">
        <v>53</v>
      </c>
      <c r="B107" s="51" t="s">
        <v>248</v>
      </c>
      <c r="C107" s="51" t="s">
        <v>49</v>
      </c>
      <c r="D107" s="51" t="s">
        <v>342</v>
      </c>
      <c r="E107" s="51">
        <v>1217</v>
      </c>
      <c r="F107" s="93" t="s">
        <v>343</v>
      </c>
      <c r="G107" s="63" t="s">
        <v>29</v>
      </c>
      <c r="H107" s="51" t="s">
        <v>45</v>
      </c>
      <c r="I107" s="52" t="s">
        <v>344</v>
      </c>
      <c r="J107" s="51" t="s">
        <v>49</v>
      </c>
      <c r="K107" s="52" t="s">
        <v>344</v>
      </c>
      <c r="L107" s="55">
        <v>85</v>
      </c>
      <c r="M107" s="56" t="s">
        <v>31</v>
      </c>
      <c r="N107" s="95">
        <v>139328.41</v>
      </c>
      <c r="O107" s="57">
        <v>44249</v>
      </c>
      <c r="P107" s="57">
        <v>44316</v>
      </c>
      <c r="Q107" s="73">
        <f t="shared" si="4"/>
        <v>546.38592156862751</v>
      </c>
      <c r="R107" s="58" t="s">
        <v>39</v>
      </c>
      <c r="S107" s="48">
        <v>255</v>
      </c>
      <c r="T107" s="66">
        <f t="shared" si="5"/>
        <v>1</v>
      </c>
      <c r="U107" s="68">
        <v>139328.41</v>
      </c>
      <c r="V107" s="60" t="s">
        <v>345</v>
      </c>
      <c r="W107" s="60" t="s">
        <v>346</v>
      </c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  <c r="BH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  <c r="BR107" s="119"/>
      <c r="BS107" s="119"/>
      <c r="BT107" s="119"/>
      <c r="BU107" s="119"/>
      <c r="BV107" s="119"/>
      <c r="BW107" s="119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9"/>
      <c r="CW107" s="119"/>
      <c r="CX107" s="119"/>
      <c r="CY107" s="119"/>
      <c r="CZ107" s="119"/>
      <c r="DA107" s="119"/>
      <c r="DB107" s="119"/>
      <c r="DC107" s="119"/>
      <c r="DD107" s="119"/>
      <c r="DE107" s="119"/>
      <c r="DF107" s="119"/>
      <c r="DG107" s="119"/>
      <c r="DH107" s="119"/>
      <c r="DI107" s="119"/>
      <c r="DJ107" s="119"/>
      <c r="DK107" s="119"/>
      <c r="DL107" s="119"/>
      <c r="DM107" s="119"/>
      <c r="DN107" s="119"/>
      <c r="DO107" s="119"/>
      <c r="DP107" s="119"/>
      <c r="DQ107" s="119"/>
      <c r="DR107" s="119"/>
      <c r="DS107" s="119"/>
      <c r="DT107" s="119"/>
      <c r="DU107" s="119"/>
      <c r="DV107" s="119"/>
      <c r="DW107" s="119"/>
      <c r="DX107" s="119"/>
      <c r="DY107" s="119"/>
      <c r="DZ107" s="119"/>
      <c r="EA107" s="119"/>
      <c r="EB107" s="119"/>
      <c r="EC107" s="119"/>
      <c r="ED107" s="119"/>
      <c r="EE107" s="119"/>
      <c r="EF107" s="119"/>
      <c r="EG107" s="119"/>
      <c r="EH107" s="119"/>
      <c r="EI107" s="119"/>
      <c r="EJ107" s="119"/>
      <c r="EK107" s="119"/>
      <c r="EL107" s="119"/>
      <c r="EM107" s="119"/>
      <c r="EN107" s="119"/>
      <c r="EO107" s="119"/>
      <c r="EP107" s="119"/>
      <c r="EQ107" s="119"/>
      <c r="ER107" s="119"/>
      <c r="ES107" s="119"/>
      <c r="ET107" s="119"/>
      <c r="EU107" s="119"/>
      <c r="EV107" s="119"/>
      <c r="EW107" s="119"/>
      <c r="EX107" s="119"/>
      <c r="EY107" s="119"/>
      <c r="EZ107" s="119"/>
      <c r="FA107" s="119"/>
      <c r="FB107" s="119"/>
      <c r="FC107" s="119"/>
      <c r="FD107" s="119"/>
      <c r="FE107" s="119"/>
      <c r="FF107" s="119"/>
      <c r="FG107" s="119"/>
      <c r="FH107" s="119"/>
      <c r="FI107" s="119"/>
      <c r="FJ107" s="119"/>
      <c r="FK107" s="119"/>
      <c r="FL107" s="119"/>
      <c r="FM107" s="119"/>
      <c r="FN107" s="119"/>
      <c r="FO107" s="119"/>
      <c r="FP107" s="119"/>
      <c r="FQ107" s="119"/>
      <c r="FR107" s="119"/>
      <c r="FS107" s="119"/>
      <c r="FT107" s="119"/>
      <c r="FU107" s="119"/>
      <c r="FV107" s="119"/>
      <c r="FW107" s="119"/>
      <c r="FX107" s="119"/>
      <c r="FY107" s="119"/>
      <c r="FZ107" s="119"/>
      <c r="GA107" s="119"/>
      <c r="GB107" s="119"/>
      <c r="GC107" s="119"/>
      <c r="GD107" s="119"/>
      <c r="GE107" s="119"/>
      <c r="GF107" s="119"/>
      <c r="GG107" s="119"/>
      <c r="GH107" s="119"/>
      <c r="GI107" s="119"/>
      <c r="GJ107" s="119"/>
      <c r="GK107" s="119"/>
      <c r="GL107" s="119"/>
      <c r="GM107" s="119"/>
      <c r="GN107" s="119"/>
      <c r="GO107" s="119"/>
      <c r="GP107" s="119"/>
      <c r="GQ107" s="119"/>
      <c r="GR107" s="119"/>
      <c r="GS107" s="119"/>
      <c r="GT107" s="119"/>
      <c r="GU107" s="119"/>
      <c r="GV107" s="119"/>
      <c r="GW107" s="119"/>
      <c r="GX107" s="119"/>
      <c r="GY107" s="119"/>
      <c r="GZ107" s="119"/>
      <c r="HA107" s="119"/>
      <c r="HB107" s="119"/>
      <c r="HC107" s="119"/>
      <c r="HD107" s="119"/>
      <c r="HE107" s="119"/>
      <c r="HF107" s="119"/>
      <c r="HG107" s="119"/>
      <c r="HH107" s="119"/>
      <c r="HI107" s="119"/>
      <c r="HJ107" s="119"/>
      <c r="HK107" s="119"/>
      <c r="HL107" s="119"/>
      <c r="HM107" s="119"/>
      <c r="HN107" s="119"/>
      <c r="HO107" s="119"/>
      <c r="HP107" s="119"/>
      <c r="HQ107" s="119"/>
      <c r="HR107" s="119"/>
      <c r="HS107" s="119"/>
      <c r="HT107" s="119"/>
      <c r="HU107" s="119"/>
      <c r="HV107" s="119"/>
      <c r="HW107" s="119"/>
      <c r="HX107" s="119"/>
      <c r="HY107" s="119"/>
      <c r="HZ107" s="119"/>
      <c r="IA107" s="119"/>
      <c r="IB107" s="119"/>
      <c r="IC107" s="119"/>
      <c r="ID107" s="119"/>
      <c r="IE107" s="119"/>
      <c r="IF107" s="119"/>
      <c r="IG107" s="119"/>
      <c r="IH107" s="119"/>
      <c r="II107" s="119"/>
      <c r="IJ107" s="119"/>
      <c r="IK107" s="119"/>
      <c r="IL107" s="119"/>
      <c r="IM107" s="119"/>
      <c r="IN107" s="119"/>
      <c r="IO107" s="119"/>
      <c r="IP107" s="119"/>
      <c r="IQ107" s="119"/>
      <c r="IR107" s="119"/>
      <c r="IS107" s="119"/>
      <c r="IT107" s="119"/>
      <c r="IU107" s="119"/>
      <c r="IV107" s="119"/>
      <c r="IW107" s="119"/>
      <c r="IX107" s="119"/>
      <c r="IY107" s="119"/>
      <c r="IZ107" s="119"/>
      <c r="JA107" s="119"/>
      <c r="JB107" s="119"/>
      <c r="JC107" s="119"/>
      <c r="JD107" s="119"/>
      <c r="JE107" s="119"/>
      <c r="JF107" s="119"/>
    </row>
    <row r="108" spans="1:266" s="117" customFormat="1" ht="54" customHeight="1" x14ac:dyDescent="0.2">
      <c r="A108" s="51">
        <v>54</v>
      </c>
      <c r="B108" s="51" t="s">
        <v>248</v>
      </c>
      <c r="C108" s="51" t="s">
        <v>49</v>
      </c>
      <c r="D108" s="51" t="s">
        <v>347</v>
      </c>
      <c r="E108" s="51">
        <v>1218</v>
      </c>
      <c r="F108" s="93" t="s">
        <v>348</v>
      </c>
      <c r="G108" s="63" t="s">
        <v>29</v>
      </c>
      <c r="H108" s="51" t="s">
        <v>36</v>
      </c>
      <c r="I108" s="52" t="s">
        <v>269</v>
      </c>
      <c r="J108" s="51" t="s">
        <v>49</v>
      </c>
      <c r="K108" s="52" t="s">
        <v>269</v>
      </c>
      <c r="L108" s="55">
        <v>85</v>
      </c>
      <c r="M108" s="56" t="s">
        <v>31</v>
      </c>
      <c r="N108" s="95">
        <v>103809.35</v>
      </c>
      <c r="O108" s="57">
        <v>44249</v>
      </c>
      <c r="P108" s="57">
        <v>44316</v>
      </c>
      <c r="Q108" s="73">
        <f t="shared" si="4"/>
        <v>902.69</v>
      </c>
      <c r="R108" s="58" t="s">
        <v>39</v>
      </c>
      <c r="S108" s="48">
        <v>115</v>
      </c>
      <c r="T108" s="66">
        <f t="shared" si="5"/>
        <v>1</v>
      </c>
      <c r="U108" s="68">
        <v>103809.35</v>
      </c>
      <c r="V108" s="60" t="s">
        <v>349</v>
      </c>
      <c r="W108" s="60" t="s">
        <v>350</v>
      </c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  <c r="BR108" s="119"/>
      <c r="BS108" s="119"/>
      <c r="BT108" s="119"/>
      <c r="BU108" s="119"/>
      <c r="BV108" s="119"/>
      <c r="BW108" s="119"/>
      <c r="BX108" s="119"/>
      <c r="BY108" s="119"/>
      <c r="BZ108" s="119"/>
      <c r="CA108" s="119"/>
      <c r="CB108" s="119"/>
      <c r="CC108" s="119"/>
      <c r="CD108" s="119"/>
      <c r="CE108" s="119"/>
      <c r="CF108" s="119"/>
      <c r="CG108" s="119"/>
      <c r="CH108" s="119"/>
      <c r="CI108" s="119"/>
      <c r="CJ108" s="119"/>
      <c r="CK108" s="119"/>
      <c r="CL108" s="119"/>
      <c r="CM108" s="119"/>
      <c r="CN108" s="119"/>
      <c r="CO108" s="119"/>
      <c r="CP108" s="119"/>
      <c r="CQ108" s="119"/>
      <c r="CR108" s="119"/>
      <c r="CS108" s="119"/>
      <c r="CT108" s="119"/>
      <c r="CU108" s="119"/>
      <c r="CV108" s="119"/>
      <c r="CW108" s="119"/>
      <c r="CX108" s="119"/>
      <c r="CY108" s="119"/>
      <c r="CZ108" s="119"/>
      <c r="DA108" s="119"/>
      <c r="DB108" s="119"/>
      <c r="DC108" s="119"/>
      <c r="DD108" s="119"/>
      <c r="DE108" s="119"/>
      <c r="DF108" s="119"/>
      <c r="DG108" s="119"/>
      <c r="DH108" s="119"/>
      <c r="DI108" s="119"/>
      <c r="DJ108" s="119"/>
      <c r="DK108" s="119"/>
      <c r="DL108" s="119"/>
      <c r="DM108" s="119"/>
      <c r="DN108" s="119"/>
      <c r="DO108" s="119"/>
      <c r="DP108" s="119"/>
      <c r="DQ108" s="119"/>
      <c r="DR108" s="119"/>
      <c r="DS108" s="119"/>
      <c r="DT108" s="119"/>
      <c r="DU108" s="119"/>
      <c r="DV108" s="119"/>
      <c r="DW108" s="119"/>
      <c r="DX108" s="119"/>
      <c r="DY108" s="119"/>
      <c r="DZ108" s="119"/>
      <c r="EA108" s="119"/>
      <c r="EB108" s="119"/>
      <c r="EC108" s="119"/>
      <c r="ED108" s="119"/>
      <c r="EE108" s="119"/>
      <c r="EF108" s="119"/>
      <c r="EG108" s="119"/>
      <c r="EH108" s="119"/>
      <c r="EI108" s="119"/>
      <c r="EJ108" s="119"/>
      <c r="EK108" s="119"/>
      <c r="EL108" s="119"/>
      <c r="EM108" s="119"/>
      <c r="EN108" s="119"/>
      <c r="EO108" s="119"/>
      <c r="EP108" s="119"/>
      <c r="EQ108" s="119"/>
      <c r="ER108" s="119"/>
      <c r="ES108" s="119"/>
      <c r="ET108" s="119"/>
      <c r="EU108" s="119"/>
      <c r="EV108" s="119"/>
      <c r="EW108" s="119"/>
      <c r="EX108" s="119"/>
      <c r="EY108" s="119"/>
      <c r="EZ108" s="119"/>
      <c r="FA108" s="119"/>
      <c r="FB108" s="119"/>
      <c r="FC108" s="119"/>
      <c r="FD108" s="119"/>
      <c r="FE108" s="119"/>
      <c r="FF108" s="119"/>
      <c r="FG108" s="119"/>
      <c r="FH108" s="119"/>
      <c r="FI108" s="119"/>
      <c r="FJ108" s="119"/>
      <c r="FK108" s="119"/>
      <c r="FL108" s="119"/>
      <c r="FM108" s="119"/>
      <c r="FN108" s="119"/>
      <c r="FO108" s="119"/>
      <c r="FP108" s="119"/>
      <c r="FQ108" s="119"/>
      <c r="FR108" s="119"/>
      <c r="FS108" s="119"/>
      <c r="FT108" s="119"/>
      <c r="FU108" s="119"/>
      <c r="FV108" s="119"/>
      <c r="FW108" s="119"/>
      <c r="FX108" s="119"/>
      <c r="FY108" s="119"/>
      <c r="FZ108" s="119"/>
      <c r="GA108" s="119"/>
      <c r="GB108" s="119"/>
      <c r="GC108" s="119"/>
      <c r="GD108" s="119"/>
      <c r="GE108" s="119"/>
      <c r="GF108" s="119"/>
      <c r="GG108" s="119"/>
      <c r="GH108" s="119"/>
      <c r="GI108" s="119"/>
      <c r="GJ108" s="119"/>
      <c r="GK108" s="119"/>
      <c r="GL108" s="119"/>
      <c r="GM108" s="119"/>
      <c r="GN108" s="119"/>
      <c r="GO108" s="119"/>
      <c r="GP108" s="119"/>
      <c r="GQ108" s="119"/>
      <c r="GR108" s="119"/>
      <c r="GS108" s="119"/>
      <c r="GT108" s="119"/>
      <c r="GU108" s="119"/>
      <c r="GV108" s="119"/>
      <c r="GW108" s="119"/>
      <c r="GX108" s="119"/>
      <c r="GY108" s="119"/>
      <c r="GZ108" s="119"/>
      <c r="HA108" s="119"/>
      <c r="HB108" s="119"/>
      <c r="HC108" s="119"/>
      <c r="HD108" s="119"/>
      <c r="HE108" s="119"/>
      <c r="HF108" s="119"/>
      <c r="HG108" s="119"/>
      <c r="HH108" s="119"/>
      <c r="HI108" s="119"/>
      <c r="HJ108" s="119"/>
      <c r="HK108" s="119"/>
      <c r="HL108" s="119"/>
      <c r="HM108" s="119"/>
      <c r="HN108" s="119"/>
      <c r="HO108" s="119"/>
      <c r="HP108" s="119"/>
      <c r="HQ108" s="119"/>
      <c r="HR108" s="119"/>
      <c r="HS108" s="119"/>
      <c r="HT108" s="119"/>
      <c r="HU108" s="119"/>
      <c r="HV108" s="119"/>
      <c r="HW108" s="119"/>
      <c r="HX108" s="119"/>
      <c r="HY108" s="119"/>
      <c r="HZ108" s="119"/>
      <c r="IA108" s="119"/>
      <c r="IB108" s="119"/>
      <c r="IC108" s="119"/>
      <c r="ID108" s="119"/>
      <c r="IE108" s="119"/>
      <c r="IF108" s="119"/>
      <c r="IG108" s="119"/>
      <c r="IH108" s="119"/>
      <c r="II108" s="119"/>
      <c r="IJ108" s="119"/>
      <c r="IK108" s="119"/>
      <c r="IL108" s="119"/>
      <c r="IM108" s="119"/>
      <c r="IN108" s="119"/>
      <c r="IO108" s="119"/>
      <c r="IP108" s="119"/>
      <c r="IQ108" s="119"/>
      <c r="IR108" s="119"/>
      <c r="IS108" s="119"/>
      <c r="IT108" s="119"/>
      <c r="IU108" s="119"/>
      <c r="IV108" s="119"/>
      <c r="IW108" s="119"/>
      <c r="IX108" s="119"/>
      <c r="IY108" s="119"/>
      <c r="IZ108" s="119"/>
      <c r="JA108" s="119"/>
      <c r="JB108" s="119"/>
      <c r="JC108" s="119"/>
      <c r="JD108" s="119"/>
      <c r="JE108" s="119"/>
      <c r="JF108" s="119"/>
    </row>
    <row r="109" spans="1:266" s="117" customFormat="1" ht="54" customHeight="1" x14ac:dyDescent="0.2">
      <c r="A109" s="353">
        <v>55</v>
      </c>
      <c r="B109" s="353" t="s">
        <v>248</v>
      </c>
      <c r="C109" s="353" t="s">
        <v>49</v>
      </c>
      <c r="D109" s="353" t="s">
        <v>351</v>
      </c>
      <c r="E109" s="353">
        <v>1219</v>
      </c>
      <c r="F109" s="93" t="s">
        <v>352</v>
      </c>
      <c r="G109" s="400" t="s">
        <v>44</v>
      </c>
      <c r="H109" s="353" t="s">
        <v>45</v>
      </c>
      <c r="I109" s="354" t="s">
        <v>35</v>
      </c>
      <c r="J109" s="353" t="s">
        <v>49</v>
      </c>
      <c r="K109" s="354" t="s">
        <v>35</v>
      </c>
      <c r="L109" s="370">
        <v>195</v>
      </c>
      <c r="M109" s="367" t="s">
        <v>31</v>
      </c>
      <c r="N109" s="95">
        <v>230115.36</v>
      </c>
      <c r="O109" s="368">
        <v>44256</v>
      </c>
      <c r="P109" s="368">
        <v>44330</v>
      </c>
      <c r="Q109" s="73">
        <f t="shared" si="4"/>
        <v>807.4223157894736</v>
      </c>
      <c r="R109" s="369" t="s">
        <v>39</v>
      </c>
      <c r="S109" s="48">
        <v>285</v>
      </c>
      <c r="T109" s="375">
        <f t="shared" si="5"/>
        <v>0</v>
      </c>
      <c r="U109" s="377">
        <v>0</v>
      </c>
      <c r="V109" s="373" t="s">
        <v>311</v>
      </c>
      <c r="W109" s="373" t="s">
        <v>312</v>
      </c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  <c r="AV109" s="119"/>
      <c r="AW109" s="119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119"/>
      <c r="BL109" s="119"/>
      <c r="BM109" s="119"/>
      <c r="BN109" s="119"/>
      <c r="BO109" s="119"/>
      <c r="BP109" s="119"/>
      <c r="BQ109" s="119"/>
      <c r="BR109" s="119"/>
      <c r="BS109" s="119"/>
      <c r="BT109" s="119"/>
      <c r="BU109" s="119"/>
      <c r="BV109" s="119"/>
      <c r="BW109" s="119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9"/>
      <c r="CW109" s="119"/>
      <c r="CX109" s="119"/>
      <c r="CY109" s="119"/>
      <c r="CZ109" s="119"/>
      <c r="DA109" s="119"/>
      <c r="DB109" s="119"/>
      <c r="DC109" s="119"/>
      <c r="DD109" s="119"/>
      <c r="DE109" s="119"/>
      <c r="DF109" s="119"/>
      <c r="DG109" s="119"/>
      <c r="DH109" s="119"/>
      <c r="DI109" s="119"/>
      <c r="DJ109" s="119"/>
      <c r="DK109" s="119"/>
      <c r="DL109" s="119"/>
      <c r="DM109" s="119"/>
      <c r="DN109" s="119"/>
      <c r="DO109" s="119"/>
      <c r="DP109" s="119"/>
      <c r="DQ109" s="119"/>
      <c r="DR109" s="119"/>
      <c r="DS109" s="119"/>
      <c r="DT109" s="119"/>
      <c r="DU109" s="119"/>
      <c r="DV109" s="119"/>
      <c r="DW109" s="119"/>
      <c r="DX109" s="119"/>
      <c r="DY109" s="119"/>
      <c r="DZ109" s="119"/>
      <c r="EA109" s="119"/>
      <c r="EB109" s="119"/>
      <c r="EC109" s="119"/>
      <c r="ED109" s="119"/>
      <c r="EE109" s="119"/>
      <c r="EF109" s="119"/>
      <c r="EG109" s="119"/>
      <c r="EH109" s="119"/>
      <c r="EI109" s="119"/>
      <c r="EJ109" s="119"/>
      <c r="EK109" s="119"/>
      <c r="EL109" s="119"/>
      <c r="EM109" s="119"/>
      <c r="EN109" s="119"/>
      <c r="EO109" s="119"/>
      <c r="EP109" s="119"/>
      <c r="EQ109" s="119"/>
      <c r="ER109" s="119"/>
      <c r="ES109" s="119"/>
      <c r="ET109" s="119"/>
      <c r="EU109" s="119"/>
      <c r="EV109" s="119"/>
      <c r="EW109" s="119"/>
      <c r="EX109" s="119"/>
      <c r="EY109" s="119"/>
      <c r="EZ109" s="119"/>
      <c r="FA109" s="119"/>
      <c r="FB109" s="119"/>
      <c r="FC109" s="119"/>
      <c r="FD109" s="119"/>
      <c r="FE109" s="119"/>
      <c r="FF109" s="119"/>
      <c r="FG109" s="119"/>
      <c r="FH109" s="119"/>
      <c r="FI109" s="119"/>
      <c r="FJ109" s="119"/>
      <c r="FK109" s="119"/>
      <c r="FL109" s="119"/>
      <c r="FM109" s="119"/>
      <c r="FN109" s="119"/>
      <c r="FO109" s="119"/>
      <c r="FP109" s="119"/>
      <c r="FQ109" s="119"/>
      <c r="FR109" s="119"/>
      <c r="FS109" s="119"/>
      <c r="FT109" s="119"/>
      <c r="FU109" s="119"/>
      <c r="FV109" s="119"/>
      <c r="FW109" s="119"/>
      <c r="FX109" s="119"/>
      <c r="FY109" s="119"/>
      <c r="FZ109" s="119"/>
      <c r="GA109" s="119"/>
      <c r="GB109" s="119"/>
      <c r="GC109" s="119"/>
      <c r="GD109" s="119"/>
      <c r="GE109" s="119"/>
      <c r="GF109" s="119"/>
      <c r="GG109" s="119"/>
      <c r="GH109" s="119"/>
      <c r="GI109" s="119"/>
      <c r="GJ109" s="119"/>
      <c r="GK109" s="119"/>
      <c r="GL109" s="119"/>
      <c r="GM109" s="119"/>
      <c r="GN109" s="119"/>
      <c r="GO109" s="119"/>
      <c r="GP109" s="119"/>
      <c r="GQ109" s="119"/>
      <c r="GR109" s="119"/>
      <c r="GS109" s="119"/>
      <c r="GT109" s="119"/>
      <c r="GU109" s="119"/>
      <c r="GV109" s="119"/>
      <c r="GW109" s="119"/>
      <c r="GX109" s="119"/>
      <c r="GY109" s="119"/>
      <c r="GZ109" s="119"/>
      <c r="HA109" s="119"/>
      <c r="HB109" s="119"/>
      <c r="HC109" s="119"/>
      <c r="HD109" s="119"/>
      <c r="HE109" s="119"/>
      <c r="HF109" s="119"/>
      <c r="HG109" s="119"/>
      <c r="HH109" s="119"/>
      <c r="HI109" s="119"/>
      <c r="HJ109" s="119"/>
      <c r="HK109" s="119"/>
      <c r="HL109" s="119"/>
      <c r="HM109" s="119"/>
      <c r="HN109" s="119"/>
      <c r="HO109" s="119"/>
      <c r="HP109" s="119"/>
      <c r="HQ109" s="119"/>
      <c r="HR109" s="119"/>
      <c r="HS109" s="119"/>
      <c r="HT109" s="119"/>
      <c r="HU109" s="119"/>
      <c r="HV109" s="119"/>
      <c r="HW109" s="119"/>
      <c r="HX109" s="119"/>
      <c r="HY109" s="119"/>
      <c r="HZ109" s="119"/>
      <c r="IA109" s="119"/>
      <c r="IB109" s="119"/>
      <c r="IC109" s="119"/>
      <c r="ID109" s="119"/>
      <c r="IE109" s="119"/>
      <c r="IF109" s="119"/>
      <c r="IG109" s="119"/>
      <c r="IH109" s="119"/>
      <c r="II109" s="119"/>
      <c r="IJ109" s="119"/>
      <c r="IK109" s="119"/>
      <c r="IL109" s="119"/>
      <c r="IM109" s="119"/>
      <c r="IN109" s="119"/>
      <c r="IO109" s="119"/>
      <c r="IP109" s="119"/>
      <c r="IQ109" s="119"/>
      <c r="IR109" s="119"/>
      <c r="IS109" s="119"/>
      <c r="IT109" s="119"/>
      <c r="IU109" s="119"/>
      <c r="IV109" s="119"/>
      <c r="IW109" s="119"/>
      <c r="IX109" s="119"/>
      <c r="IY109" s="119"/>
      <c r="IZ109" s="119"/>
      <c r="JA109" s="119"/>
      <c r="JB109" s="119"/>
      <c r="JC109" s="119"/>
      <c r="JD109" s="119"/>
      <c r="JE109" s="119"/>
      <c r="JF109" s="119"/>
    </row>
    <row r="110" spans="1:266" s="117" customFormat="1" ht="54" customHeight="1" x14ac:dyDescent="0.2">
      <c r="A110" s="353"/>
      <c r="B110" s="353"/>
      <c r="C110" s="353"/>
      <c r="D110" s="353"/>
      <c r="E110" s="353"/>
      <c r="F110" s="93" t="s">
        <v>353</v>
      </c>
      <c r="G110" s="400"/>
      <c r="H110" s="353"/>
      <c r="I110" s="354"/>
      <c r="J110" s="353"/>
      <c r="K110" s="354"/>
      <c r="L110" s="370"/>
      <c r="M110" s="367"/>
      <c r="N110" s="95">
        <v>94023.37</v>
      </c>
      <c r="O110" s="368"/>
      <c r="P110" s="368"/>
      <c r="Q110" s="73">
        <f t="shared" si="4"/>
        <v>350.83347014925374</v>
      </c>
      <c r="R110" s="369"/>
      <c r="S110" s="48">
        <v>268</v>
      </c>
      <c r="T110" s="375"/>
      <c r="U110" s="377"/>
      <c r="V110" s="373"/>
      <c r="W110" s="373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/>
      <c r="BL110" s="119"/>
      <c r="BM110" s="119"/>
      <c r="BN110" s="119"/>
      <c r="BO110" s="119"/>
      <c r="BP110" s="119"/>
      <c r="BQ110" s="119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19"/>
      <c r="CB110" s="119"/>
      <c r="CC110" s="119"/>
      <c r="CD110" s="119"/>
      <c r="CE110" s="119"/>
      <c r="CF110" s="119"/>
      <c r="CG110" s="119"/>
      <c r="CH110" s="119"/>
      <c r="CI110" s="119"/>
      <c r="CJ110" s="119"/>
      <c r="CK110" s="119"/>
      <c r="CL110" s="119"/>
      <c r="CM110" s="119"/>
      <c r="CN110" s="119"/>
      <c r="CO110" s="119"/>
      <c r="CP110" s="119"/>
      <c r="CQ110" s="119"/>
      <c r="CR110" s="119"/>
      <c r="CS110" s="119"/>
      <c r="CT110" s="119"/>
      <c r="CU110" s="119"/>
      <c r="CV110" s="119"/>
      <c r="CW110" s="119"/>
      <c r="CX110" s="119"/>
      <c r="CY110" s="119"/>
      <c r="CZ110" s="119"/>
      <c r="DA110" s="119"/>
      <c r="DB110" s="119"/>
      <c r="DC110" s="119"/>
      <c r="DD110" s="119"/>
      <c r="DE110" s="119"/>
      <c r="DF110" s="119"/>
      <c r="DG110" s="119"/>
      <c r="DH110" s="119"/>
      <c r="DI110" s="119"/>
      <c r="DJ110" s="119"/>
      <c r="DK110" s="119"/>
      <c r="DL110" s="119"/>
      <c r="DM110" s="119"/>
      <c r="DN110" s="119"/>
      <c r="DO110" s="119"/>
      <c r="DP110" s="119"/>
      <c r="DQ110" s="119"/>
      <c r="DR110" s="119"/>
      <c r="DS110" s="119"/>
      <c r="DT110" s="119"/>
      <c r="DU110" s="119"/>
      <c r="DV110" s="119"/>
      <c r="DW110" s="119"/>
      <c r="DX110" s="119"/>
      <c r="DY110" s="119"/>
      <c r="DZ110" s="119"/>
      <c r="EA110" s="119"/>
      <c r="EB110" s="119"/>
      <c r="EC110" s="119"/>
      <c r="ED110" s="119"/>
      <c r="EE110" s="119"/>
      <c r="EF110" s="119"/>
      <c r="EG110" s="119"/>
      <c r="EH110" s="119"/>
      <c r="EI110" s="119"/>
      <c r="EJ110" s="119"/>
      <c r="EK110" s="119"/>
      <c r="EL110" s="119"/>
      <c r="EM110" s="119"/>
      <c r="EN110" s="119"/>
      <c r="EO110" s="119"/>
      <c r="EP110" s="119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19"/>
      <c r="FA110" s="119"/>
      <c r="FB110" s="119"/>
      <c r="FC110" s="119"/>
      <c r="FD110" s="119"/>
      <c r="FE110" s="119"/>
      <c r="FF110" s="119"/>
      <c r="FG110" s="119"/>
      <c r="FH110" s="119"/>
      <c r="FI110" s="119"/>
      <c r="FJ110" s="119"/>
      <c r="FK110" s="119"/>
      <c r="FL110" s="119"/>
      <c r="FM110" s="119"/>
      <c r="FN110" s="119"/>
      <c r="FO110" s="119"/>
      <c r="FP110" s="119"/>
      <c r="FQ110" s="119"/>
      <c r="FR110" s="119"/>
      <c r="FS110" s="119"/>
      <c r="FT110" s="119"/>
      <c r="FU110" s="119"/>
      <c r="FV110" s="119"/>
      <c r="FW110" s="119"/>
      <c r="FX110" s="119"/>
      <c r="FY110" s="119"/>
      <c r="FZ110" s="119"/>
      <c r="GA110" s="119"/>
      <c r="GB110" s="119"/>
      <c r="GC110" s="119"/>
      <c r="GD110" s="119"/>
      <c r="GE110" s="119"/>
      <c r="GF110" s="119"/>
      <c r="GG110" s="119"/>
      <c r="GH110" s="119"/>
      <c r="GI110" s="119"/>
      <c r="GJ110" s="119"/>
      <c r="GK110" s="119"/>
      <c r="GL110" s="119"/>
      <c r="GM110" s="119"/>
      <c r="GN110" s="119"/>
      <c r="GO110" s="119"/>
      <c r="GP110" s="119"/>
      <c r="GQ110" s="119"/>
      <c r="GR110" s="119"/>
      <c r="GS110" s="119"/>
      <c r="GT110" s="119"/>
      <c r="GU110" s="119"/>
      <c r="GV110" s="119"/>
      <c r="GW110" s="119"/>
      <c r="GX110" s="119"/>
      <c r="GY110" s="119"/>
      <c r="GZ110" s="119"/>
      <c r="HA110" s="119"/>
      <c r="HB110" s="119"/>
      <c r="HC110" s="119"/>
      <c r="HD110" s="119"/>
      <c r="HE110" s="119"/>
      <c r="HF110" s="119"/>
      <c r="HG110" s="119"/>
      <c r="HH110" s="119"/>
      <c r="HI110" s="119"/>
      <c r="HJ110" s="119"/>
      <c r="HK110" s="119"/>
      <c r="HL110" s="119"/>
      <c r="HM110" s="119"/>
      <c r="HN110" s="119"/>
      <c r="HO110" s="119"/>
      <c r="HP110" s="119"/>
      <c r="HQ110" s="119"/>
      <c r="HR110" s="119"/>
      <c r="HS110" s="119"/>
      <c r="HT110" s="119"/>
      <c r="HU110" s="119"/>
      <c r="HV110" s="119"/>
      <c r="HW110" s="119"/>
      <c r="HX110" s="119"/>
      <c r="HY110" s="119"/>
      <c r="HZ110" s="119"/>
      <c r="IA110" s="119"/>
      <c r="IB110" s="119"/>
      <c r="IC110" s="119"/>
      <c r="ID110" s="119"/>
      <c r="IE110" s="119"/>
      <c r="IF110" s="119"/>
      <c r="IG110" s="119"/>
      <c r="IH110" s="119"/>
      <c r="II110" s="119"/>
      <c r="IJ110" s="119"/>
      <c r="IK110" s="119"/>
      <c r="IL110" s="119"/>
      <c r="IM110" s="119"/>
      <c r="IN110" s="119"/>
      <c r="IO110" s="119"/>
      <c r="IP110" s="119"/>
      <c r="IQ110" s="119"/>
      <c r="IR110" s="119"/>
      <c r="IS110" s="119"/>
      <c r="IT110" s="119"/>
      <c r="IU110" s="119"/>
      <c r="IV110" s="119"/>
      <c r="IW110" s="119"/>
      <c r="IX110" s="119"/>
      <c r="IY110" s="119"/>
      <c r="IZ110" s="119"/>
      <c r="JA110" s="119"/>
      <c r="JB110" s="119"/>
      <c r="JC110" s="119"/>
      <c r="JD110" s="119"/>
      <c r="JE110" s="119"/>
      <c r="JF110" s="119"/>
    </row>
    <row r="111" spans="1:266" s="117" customFormat="1" ht="54" customHeight="1" x14ac:dyDescent="0.2">
      <c r="A111" s="51">
        <v>56</v>
      </c>
      <c r="B111" s="51" t="s">
        <v>248</v>
      </c>
      <c r="C111" s="51" t="s">
        <v>49</v>
      </c>
      <c r="D111" s="51" t="s">
        <v>354</v>
      </c>
      <c r="E111" s="51">
        <v>1220</v>
      </c>
      <c r="F111" s="93" t="s">
        <v>355</v>
      </c>
      <c r="G111" s="63" t="s">
        <v>29</v>
      </c>
      <c r="H111" s="51" t="s">
        <v>36</v>
      </c>
      <c r="I111" s="52" t="s">
        <v>35</v>
      </c>
      <c r="J111" s="51" t="s">
        <v>49</v>
      </c>
      <c r="K111" s="52" t="s">
        <v>35</v>
      </c>
      <c r="L111" s="55">
        <v>85</v>
      </c>
      <c r="M111" s="56" t="s">
        <v>31</v>
      </c>
      <c r="N111" s="95">
        <v>177227.82</v>
      </c>
      <c r="O111" s="57">
        <v>44256</v>
      </c>
      <c r="P111" s="57">
        <v>44295</v>
      </c>
      <c r="Q111" s="73">
        <f t="shared" si="4"/>
        <v>1808.447142857143</v>
      </c>
      <c r="R111" s="58" t="s">
        <v>39</v>
      </c>
      <c r="S111" s="48">
        <v>98</v>
      </c>
      <c r="T111" s="66">
        <f>U111*100%/N111</f>
        <v>0</v>
      </c>
      <c r="U111" s="72">
        <v>0</v>
      </c>
      <c r="V111" s="60" t="s">
        <v>356</v>
      </c>
      <c r="W111" s="60" t="s">
        <v>357</v>
      </c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19"/>
      <c r="BF111" s="119"/>
      <c r="BG111" s="119"/>
      <c r="BH111" s="119"/>
      <c r="BI111" s="119"/>
      <c r="BJ111" s="119"/>
      <c r="BK111" s="119"/>
      <c r="BL111" s="119"/>
      <c r="BM111" s="119"/>
      <c r="BN111" s="119"/>
      <c r="BO111" s="119"/>
      <c r="BP111" s="119"/>
      <c r="BQ111" s="119"/>
      <c r="BR111" s="119"/>
      <c r="BS111" s="119"/>
      <c r="BT111" s="119"/>
      <c r="BU111" s="119"/>
      <c r="BV111" s="119"/>
      <c r="BW111" s="119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9"/>
      <c r="CW111" s="119"/>
      <c r="CX111" s="119"/>
      <c r="CY111" s="119"/>
      <c r="CZ111" s="119"/>
      <c r="DA111" s="119"/>
      <c r="DB111" s="119"/>
      <c r="DC111" s="119"/>
      <c r="DD111" s="119"/>
      <c r="DE111" s="119"/>
      <c r="DF111" s="119"/>
      <c r="DG111" s="119"/>
      <c r="DH111" s="119"/>
      <c r="DI111" s="119"/>
      <c r="DJ111" s="119"/>
      <c r="DK111" s="119"/>
      <c r="DL111" s="119"/>
      <c r="DM111" s="119"/>
      <c r="DN111" s="119"/>
      <c r="DO111" s="119"/>
      <c r="DP111" s="119"/>
      <c r="DQ111" s="119"/>
      <c r="DR111" s="119"/>
      <c r="DS111" s="119"/>
      <c r="DT111" s="119"/>
      <c r="DU111" s="119"/>
      <c r="DV111" s="119"/>
      <c r="DW111" s="119"/>
      <c r="DX111" s="119"/>
      <c r="DY111" s="119"/>
      <c r="DZ111" s="119"/>
      <c r="EA111" s="119"/>
      <c r="EB111" s="119"/>
      <c r="EC111" s="119"/>
      <c r="ED111" s="119"/>
      <c r="EE111" s="119"/>
      <c r="EF111" s="119"/>
      <c r="EG111" s="119"/>
      <c r="EH111" s="119"/>
      <c r="EI111" s="119"/>
      <c r="EJ111" s="119"/>
      <c r="EK111" s="119"/>
      <c r="EL111" s="119"/>
      <c r="EM111" s="119"/>
      <c r="EN111" s="119"/>
      <c r="EO111" s="119"/>
      <c r="EP111" s="119"/>
      <c r="EQ111" s="119"/>
      <c r="ER111" s="119"/>
      <c r="ES111" s="119"/>
      <c r="ET111" s="119"/>
      <c r="EU111" s="119"/>
      <c r="EV111" s="119"/>
      <c r="EW111" s="119"/>
      <c r="EX111" s="119"/>
      <c r="EY111" s="119"/>
      <c r="EZ111" s="119"/>
      <c r="FA111" s="119"/>
      <c r="FB111" s="119"/>
      <c r="FC111" s="119"/>
      <c r="FD111" s="119"/>
      <c r="FE111" s="119"/>
      <c r="FF111" s="119"/>
      <c r="FG111" s="119"/>
      <c r="FH111" s="119"/>
      <c r="FI111" s="119"/>
      <c r="FJ111" s="119"/>
      <c r="FK111" s="119"/>
      <c r="FL111" s="119"/>
      <c r="FM111" s="119"/>
      <c r="FN111" s="119"/>
      <c r="FO111" s="119"/>
      <c r="FP111" s="119"/>
      <c r="FQ111" s="119"/>
      <c r="FR111" s="119"/>
      <c r="FS111" s="119"/>
      <c r="FT111" s="119"/>
      <c r="FU111" s="119"/>
      <c r="FV111" s="119"/>
      <c r="FW111" s="119"/>
      <c r="FX111" s="119"/>
      <c r="FY111" s="119"/>
      <c r="FZ111" s="119"/>
      <c r="GA111" s="119"/>
      <c r="GB111" s="119"/>
      <c r="GC111" s="119"/>
      <c r="GD111" s="119"/>
      <c r="GE111" s="119"/>
      <c r="GF111" s="119"/>
      <c r="GG111" s="119"/>
      <c r="GH111" s="119"/>
      <c r="GI111" s="119"/>
      <c r="GJ111" s="119"/>
      <c r="GK111" s="119"/>
      <c r="GL111" s="119"/>
      <c r="GM111" s="119"/>
      <c r="GN111" s="119"/>
      <c r="GO111" s="119"/>
      <c r="GP111" s="119"/>
      <c r="GQ111" s="119"/>
      <c r="GR111" s="119"/>
      <c r="GS111" s="119"/>
      <c r="GT111" s="119"/>
      <c r="GU111" s="119"/>
      <c r="GV111" s="119"/>
      <c r="GW111" s="119"/>
      <c r="GX111" s="119"/>
      <c r="GY111" s="119"/>
      <c r="GZ111" s="119"/>
      <c r="HA111" s="119"/>
      <c r="HB111" s="119"/>
      <c r="HC111" s="119"/>
      <c r="HD111" s="119"/>
      <c r="HE111" s="119"/>
      <c r="HF111" s="119"/>
      <c r="HG111" s="119"/>
      <c r="HH111" s="119"/>
      <c r="HI111" s="119"/>
      <c r="HJ111" s="119"/>
      <c r="HK111" s="119"/>
      <c r="HL111" s="119"/>
      <c r="HM111" s="119"/>
      <c r="HN111" s="119"/>
      <c r="HO111" s="119"/>
      <c r="HP111" s="119"/>
      <c r="HQ111" s="119"/>
      <c r="HR111" s="119"/>
      <c r="HS111" s="119"/>
      <c r="HT111" s="119"/>
      <c r="HU111" s="119"/>
      <c r="HV111" s="119"/>
      <c r="HW111" s="119"/>
      <c r="HX111" s="119"/>
      <c r="HY111" s="119"/>
      <c r="HZ111" s="119"/>
      <c r="IA111" s="119"/>
      <c r="IB111" s="119"/>
      <c r="IC111" s="119"/>
      <c r="ID111" s="119"/>
      <c r="IE111" s="119"/>
      <c r="IF111" s="119"/>
      <c r="IG111" s="119"/>
      <c r="IH111" s="119"/>
      <c r="II111" s="119"/>
      <c r="IJ111" s="119"/>
      <c r="IK111" s="119"/>
      <c r="IL111" s="119"/>
      <c r="IM111" s="119"/>
      <c r="IN111" s="119"/>
      <c r="IO111" s="119"/>
      <c r="IP111" s="119"/>
      <c r="IQ111" s="119"/>
      <c r="IR111" s="119"/>
      <c r="IS111" s="119"/>
      <c r="IT111" s="119"/>
      <c r="IU111" s="119"/>
      <c r="IV111" s="119"/>
      <c r="IW111" s="119"/>
      <c r="IX111" s="119"/>
      <c r="IY111" s="119"/>
      <c r="IZ111" s="119"/>
      <c r="JA111" s="119"/>
      <c r="JB111" s="119"/>
      <c r="JC111" s="119"/>
      <c r="JD111" s="119"/>
      <c r="JE111" s="119"/>
      <c r="JF111" s="119"/>
    </row>
    <row r="112" spans="1:266" ht="5.65" customHeight="1" x14ac:dyDescent="0.2"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119"/>
      <c r="AS112" s="119"/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  <c r="BH112" s="119"/>
      <c r="BI112" s="119"/>
      <c r="BJ112" s="119"/>
      <c r="BK112" s="119"/>
      <c r="BL112" s="119"/>
      <c r="BM112" s="119"/>
      <c r="BN112" s="119"/>
      <c r="BO112" s="119"/>
      <c r="BP112" s="119"/>
      <c r="BQ112" s="119"/>
      <c r="BR112" s="119"/>
      <c r="BS112" s="119"/>
      <c r="BT112" s="119"/>
      <c r="BU112" s="119"/>
      <c r="BV112" s="119"/>
      <c r="BW112" s="119"/>
      <c r="BX112" s="119"/>
      <c r="BY112" s="119"/>
      <c r="BZ112" s="119"/>
      <c r="CA112" s="119"/>
      <c r="CB112" s="119"/>
      <c r="CC112" s="119"/>
      <c r="CD112" s="119"/>
      <c r="CE112" s="119"/>
      <c r="CF112" s="119"/>
      <c r="CG112" s="119"/>
      <c r="CH112" s="119"/>
      <c r="CI112" s="119"/>
      <c r="CJ112" s="119"/>
      <c r="CK112" s="119"/>
      <c r="CL112" s="119"/>
      <c r="CM112" s="119"/>
      <c r="CN112" s="119"/>
      <c r="CO112" s="119"/>
      <c r="CP112" s="119"/>
      <c r="CQ112" s="119"/>
      <c r="CR112" s="119"/>
      <c r="CS112" s="119"/>
      <c r="CT112" s="119"/>
      <c r="CU112" s="119"/>
      <c r="CV112" s="119"/>
      <c r="CW112" s="119"/>
      <c r="CX112" s="119"/>
      <c r="CY112" s="119"/>
      <c r="CZ112" s="119"/>
      <c r="DA112" s="119"/>
      <c r="DB112" s="119"/>
      <c r="DC112" s="119"/>
      <c r="DD112" s="119"/>
      <c r="DE112" s="119"/>
      <c r="DF112" s="119"/>
      <c r="DG112" s="119"/>
      <c r="DH112" s="119"/>
      <c r="DI112" s="119"/>
      <c r="DJ112" s="119"/>
      <c r="DK112" s="119"/>
      <c r="DL112" s="119"/>
      <c r="DM112" s="119"/>
      <c r="DN112" s="119"/>
      <c r="DO112" s="119"/>
      <c r="DP112" s="119"/>
      <c r="DQ112" s="119"/>
      <c r="DR112" s="119"/>
      <c r="DS112" s="119"/>
      <c r="DT112" s="119"/>
      <c r="DU112" s="119"/>
      <c r="DV112" s="119"/>
      <c r="DW112" s="119"/>
      <c r="DX112" s="119"/>
      <c r="DY112" s="119"/>
      <c r="DZ112" s="119"/>
      <c r="EA112" s="119"/>
      <c r="EB112" s="119"/>
      <c r="EC112" s="119"/>
      <c r="ED112" s="119"/>
      <c r="EE112" s="119"/>
      <c r="EF112" s="119"/>
      <c r="EG112" s="119"/>
      <c r="EH112" s="119"/>
      <c r="EI112" s="119"/>
      <c r="EJ112" s="119"/>
      <c r="EK112" s="119"/>
      <c r="EL112" s="119"/>
      <c r="EM112" s="119"/>
      <c r="EN112" s="119"/>
      <c r="EO112" s="119"/>
      <c r="EP112" s="119"/>
      <c r="EQ112" s="119"/>
      <c r="ER112" s="119"/>
      <c r="ES112" s="119"/>
      <c r="ET112" s="119"/>
      <c r="EU112" s="119"/>
      <c r="EV112" s="119"/>
      <c r="EW112" s="119"/>
      <c r="EX112" s="119"/>
      <c r="EY112" s="119"/>
      <c r="EZ112" s="119"/>
      <c r="FA112" s="119"/>
      <c r="FB112" s="119"/>
      <c r="FC112" s="119"/>
      <c r="FD112" s="119"/>
      <c r="FE112" s="119"/>
      <c r="FF112" s="119"/>
      <c r="FG112" s="119"/>
      <c r="FH112" s="119"/>
      <c r="FI112" s="119"/>
      <c r="FJ112" s="119"/>
      <c r="FK112" s="119"/>
      <c r="FL112" s="119"/>
      <c r="FM112" s="119"/>
      <c r="FN112" s="119"/>
      <c r="FO112" s="119"/>
      <c r="FP112" s="119"/>
      <c r="FQ112" s="119"/>
      <c r="FR112" s="119"/>
      <c r="FS112" s="119"/>
      <c r="FT112" s="119"/>
      <c r="FU112" s="119"/>
      <c r="FV112" s="119"/>
      <c r="FW112" s="119"/>
      <c r="FX112" s="119"/>
      <c r="FY112" s="119"/>
      <c r="FZ112" s="119"/>
      <c r="GA112" s="119"/>
      <c r="GB112" s="119"/>
      <c r="GC112" s="119"/>
      <c r="GD112" s="119"/>
      <c r="GE112" s="119"/>
      <c r="GF112" s="119"/>
      <c r="GG112" s="119"/>
      <c r="GH112" s="119"/>
      <c r="GI112" s="119"/>
      <c r="GJ112" s="119"/>
      <c r="GK112" s="119"/>
      <c r="GL112" s="119"/>
      <c r="GM112" s="119"/>
      <c r="GN112" s="119"/>
      <c r="GO112" s="119"/>
      <c r="GP112" s="119"/>
      <c r="GQ112" s="119"/>
      <c r="GR112" s="119"/>
      <c r="GS112" s="119"/>
      <c r="GT112" s="119"/>
      <c r="GU112" s="119"/>
      <c r="GV112" s="119"/>
      <c r="GW112" s="119"/>
      <c r="GX112" s="119"/>
      <c r="GY112" s="119"/>
      <c r="GZ112" s="119"/>
      <c r="HA112" s="119"/>
      <c r="HB112" s="119"/>
      <c r="HC112" s="119"/>
      <c r="HD112" s="119"/>
      <c r="HE112" s="119"/>
      <c r="HF112" s="119"/>
      <c r="HG112" s="119"/>
      <c r="HH112" s="119"/>
      <c r="HI112" s="119"/>
      <c r="HJ112" s="119"/>
      <c r="HK112" s="119"/>
      <c r="HL112" s="119"/>
      <c r="HM112" s="119"/>
      <c r="HN112" s="119"/>
      <c r="HO112" s="119"/>
      <c r="HP112" s="119"/>
      <c r="HQ112" s="119"/>
      <c r="HR112" s="119"/>
      <c r="HS112" s="119"/>
      <c r="HT112" s="119"/>
      <c r="HU112" s="119"/>
      <c r="HV112" s="119"/>
      <c r="HW112" s="119"/>
      <c r="HX112" s="119"/>
      <c r="HY112" s="119"/>
      <c r="HZ112" s="119"/>
      <c r="IA112" s="119"/>
      <c r="IB112" s="119"/>
      <c r="IC112" s="119"/>
      <c r="ID112" s="119"/>
      <c r="IE112" s="119"/>
      <c r="IF112" s="119"/>
      <c r="IG112" s="119"/>
      <c r="IH112" s="119"/>
      <c r="II112" s="119"/>
      <c r="IJ112" s="119"/>
      <c r="IK112" s="119"/>
      <c r="IL112" s="119"/>
      <c r="IM112" s="119"/>
      <c r="IN112" s="119"/>
      <c r="IO112" s="119"/>
      <c r="IP112" s="119"/>
      <c r="IQ112" s="119"/>
      <c r="IR112" s="119"/>
      <c r="IS112" s="119"/>
      <c r="IT112" s="119"/>
      <c r="IU112" s="119"/>
      <c r="IV112" s="119"/>
      <c r="IW112" s="119"/>
      <c r="IX112" s="119"/>
      <c r="IY112" s="119"/>
      <c r="IZ112" s="119"/>
      <c r="JA112" s="119"/>
      <c r="JB112" s="119"/>
      <c r="JC112" s="119"/>
      <c r="JD112" s="119"/>
      <c r="JE112" s="119"/>
      <c r="JF112" s="119"/>
    </row>
    <row r="113" spans="24:266" ht="5.65" customHeight="1" x14ac:dyDescent="0.2"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  <c r="AV113" s="119"/>
      <c r="AW113" s="119"/>
      <c r="AX113" s="119"/>
      <c r="AY113" s="119"/>
      <c r="AZ113" s="119"/>
      <c r="BA113" s="119"/>
      <c r="BB113" s="119"/>
      <c r="BC113" s="119"/>
      <c r="BD113" s="119"/>
      <c r="BE113" s="119"/>
      <c r="BF113" s="119"/>
      <c r="BG113" s="119"/>
      <c r="BH113" s="119"/>
      <c r="BI113" s="119"/>
      <c r="BJ113" s="119"/>
      <c r="BK113" s="119"/>
      <c r="BL113" s="119"/>
      <c r="BM113" s="119"/>
      <c r="BN113" s="119"/>
      <c r="BO113" s="119"/>
      <c r="BP113" s="119"/>
      <c r="BQ113" s="119"/>
      <c r="BR113" s="119"/>
      <c r="BS113" s="119"/>
      <c r="BT113" s="119"/>
      <c r="BU113" s="119"/>
      <c r="BV113" s="119"/>
      <c r="BW113" s="119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9"/>
      <c r="CW113" s="119"/>
      <c r="CX113" s="119"/>
      <c r="CY113" s="119"/>
      <c r="CZ113" s="119"/>
      <c r="DA113" s="119"/>
      <c r="DB113" s="119"/>
      <c r="DC113" s="119"/>
      <c r="DD113" s="119"/>
      <c r="DE113" s="119"/>
      <c r="DF113" s="119"/>
      <c r="DG113" s="119"/>
      <c r="DH113" s="119"/>
      <c r="DI113" s="119"/>
      <c r="DJ113" s="119"/>
      <c r="DK113" s="119"/>
      <c r="DL113" s="119"/>
      <c r="DM113" s="119"/>
      <c r="DN113" s="119"/>
      <c r="DO113" s="119"/>
      <c r="DP113" s="119"/>
      <c r="DQ113" s="119"/>
      <c r="DR113" s="119"/>
      <c r="DS113" s="119"/>
      <c r="DT113" s="119"/>
      <c r="DU113" s="119"/>
      <c r="DV113" s="119"/>
      <c r="DW113" s="119"/>
      <c r="DX113" s="119"/>
      <c r="DY113" s="119"/>
      <c r="DZ113" s="119"/>
      <c r="EA113" s="119"/>
      <c r="EB113" s="119"/>
      <c r="EC113" s="119"/>
      <c r="ED113" s="119"/>
      <c r="EE113" s="119"/>
      <c r="EF113" s="119"/>
      <c r="EG113" s="119"/>
      <c r="EH113" s="119"/>
      <c r="EI113" s="119"/>
      <c r="EJ113" s="119"/>
      <c r="EK113" s="119"/>
      <c r="EL113" s="119"/>
      <c r="EM113" s="119"/>
      <c r="EN113" s="119"/>
      <c r="EO113" s="119"/>
      <c r="EP113" s="119"/>
      <c r="EQ113" s="119"/>
      <c r="ER113" s="119"/>
      <c r="ES113" s="119"/>
      <c r="ET113" s="119"/>
      <c r="EU113" s="119"/>
      <c r="EV113" s="119"/>
      <c r="EW113" s="119"/>
      <c r="EX113" s="119"/>
      <c r="EY113" s="119"/>
      <c r="EZ113" s="119"/>
      <c r="FA113" s="119"/>
      <c r="FB113" s="119"/>
      <c r="FC113" s="119"/>
      <c r="FD113" s="119"/>
      <c r="FE113" s="119"/>
      <c r="FF113" s="119"/>
      <c r="FG113" s="119"/>
      <c r="FH113" s="119"/>
      <c r="FI113" s="119"/>
      <c r="FJ113" s="119"/>
      <c r="FK113" s="119"/>
      <c r="FL113" s="119"/>
      <c r="FM113" s="119"/>
      <c r="FN113" s="119"/>
      <c r="FO113" s="119"/>
      <c r="FP113" s="119"/>
      <c r="FQ113" s="119"/>
      <c r="FR113" s="119"/>
      <c r="FS113" s="119"/>
      <c r="FT113" s="119"/>
      <c r="FU113" s="119"/>
      <c r="FV113" s="119"/>
      <c r="FW113" s="119"/>
      <c r="FX113" s="119"/>
      <c r="FY113" s="119"/>
      <c r="FZ113" s="119"/>
      <c r="GA113" s="119"/>
      <c r="GB113" s="119"/>
      <c r="GC113" s="119"/>
      <c r="GD113" s="119"/>
      <c r="GE113" s="119"/>
      <c r="GF113" s="119"/>
      <c r="GG113" s="119"/>
      <c r="GH113" s="119"/>
      <c r="GI113" s="119"/>
      <c r="GJ113" s="119"/>
      <c r="GK113" s="119"/>
      <c r="GL113" s="119"/>
      <c r="GM113" s="119"/>
      <c r="GN113" s="119"/>
      <c r="GO113" s="119"/>
      <c r="GP113" s="119"/>
      <c r="GQ113" s="119"/>
      <c r="GR113" s="119"/>
      <c r="GS113" s="119"/>
      <c r="GT113" s="119"/>
      <c r="GU113" s="119"/>
      <c r="GV113" s="119"/>
      <c r="GW113" s="119"/>
      <c r="GX113" s="119"/>
      <c r="GY113" s="119"/>
      <c r="GZ113" s="119"/>
      <c r="HA113" s="119"/>
      <c r="HB113" s="119"/>
      <c r="HC113" s="119"/>
      <c r="HD113" s="119"/>
      <c r="HE113" s="119"/>
      <c r="HF113" s="119"/>
      <c r="HG113" s="119"/>
      <c r="HH113" s="119"/>
      <c r="HI113" s="119"/>
      <c r="HJ113" s="119"/>
      <c r="HK113" s="119"/>
      <c r="HL113" s="119"/>
      <c r="HM113" s="119"/>
      <c r="HN113" s="119"/>
      <c r="HO113" s="119"/>
      <c r="HP113" s="119"/>
      <c r="HQ113" s="119"/>
      <c r="HR113" s="119"/>
      <c r="HS113" s="119"/>
      <c r="HT113" s="119"/>
      <c r="HU113" s="119"/>
      <c r="HV113" s="119"/>
      <c r="HW113" s="119"/>
      <c r="HX113" s="119"/>
      <c r="HY113" s="119"/>
      <c r="HZ113" s="119"/>
      <c r="IA113" s="119"/>
      <c r="IB113" s="119"/>
      <c r="IC113" s="119"/>
      <c r="ID113" s="119"/>
      <c r="IE113" s="119"/>
      <c r="IF113" s="119"/>
      <c r="IG113" s="119"/>
      <c r="IH113" s="119"/>
      <c r="II113" s="119"/>
      <c r="IJ113" s="119"/>
      <c r="IK113" s="119"/>
      <c r="IL113" s="119"/>
      <c r="IM113" s="119"/>
      <c r="IN113" s="119"/>
      <c r="IO113" s="119"/>
      <c r="IP113" s="119"/>
      <c r="IQ113" s="119"/>
      <c r="IR113" s="119"/>
      <c r="IS113" s="119"/>
      <c r="IT113" s="119"/>
      <c r="IU113" s="119"/>
      <c r="IV113" s="119"/>
      <c r="IW113" s="119"/>
      <c r="IX113" s="119"/>
      <c r="IY113" s="119"/>
      <c r="IZ113" s="119"/>
      <c r="JA113" s="119"/>
      <c r="JB113" s="119"/>
      <c r="JC113" s="119"/>
      <c r="JD113" s="119"/>
      <c r="JE113" s="119"/>
      <c r="JF113" s="119"/>
    </row>
    <row r="114" spans="24:266" ht="5.65" customHeight="1" x14ac:dyDescent="0.2"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19"/>
      <c r="CB114" s="119"/>
      <c r="CC114" s="119"/>
      <c r="CD114" s="119"/>
      <c r="CE114" s="119"/>
      <c r="CF114" s="119"/>
      <c r="CG114" s="119"/>
      <c r="CH114" s="119"/>
      <c r="CI114" s="119"/>
      <c r="CJ114" s="119"/>
      <c r="CK114" s="119"/>
      <c r="CL114" s="119"/>
      <c r="CM114" s="119"/>
      <c r="CN114" s="119"/>
      <c r="CO114" s="119"/>
      <c r="CP114" s="119"/>
      <c r="CQ114" s="119"/>
      <c r="CR114" s="119"/>
      <c r="CS114" s="119"/>
      <c r="CT114" s="119"/>
      <c r="CU114" s="119"/>
      <c r="CV114" s="119"/>
      <c r="CW114" s="119"/>
      <c r="CX114" s="119"/>
      <c r="CY114" s="119"/>
      <c r="CZ114" s="119"/>
      <c r="DA114" s="119"/>
      <c r="DB114" s="119"/>
      <c r="DC114" s="119"/>
      <c r="DD114" s="119"/>
      <c r="DE114" s="119"/>
      <c r="DF114" s="119"/>
      <c r="DG114" s="119"/>
      <c r="DH114" s="119"/>
      <c r="DI114" s="119"/>
      <c r="DJ114" s="119"/>
      <c r="DK114" s="119"/>
      <c r="DL114" s="119"/>
      <c r="DM114" s="119"/>
      <c r="DN114" s="119"/>
      <c r="DO114" s="119"/>
      <c r="DP114" s="119"/>
      <c r="DQ114" s="119"/>
      <c r="DR114" s="119"/>
      <c r="DS114" s="119"/>
      <c r="DT114" s="119"/>
      <c r="DU114" s="119"/>
      <c r="DV114" s="119"/>
      <c r="DW114" s="119"/>
      <c r="DX114" s="119"/>
      <c r="DY114" s="119"/>
      <c r="DZ114" s="119"/>
      <c r="EA114" s="119"/>
      <c r="EB114" s="119"/>
      <c r="EC114" s="119"/>
      <c r="ED114" s="119"/>
      <c r="EE114" s="119"/>
      <c r="EF114" s="119"/>
      <c r="EG114" s="119"/>
      <c r="EH114" s="119"/>
      <c r="EI114" s="119"/>
      <c r="EJ114" s="119"/>
      <c r="EK114" s="119"/>
      <c r="EL114" s="119"/>
      <c r="EM114" s="119"/>
      <c r="EN114" s="119"/>
      <c r="EO114" s="119"/>
      <c r="EP114" s="119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19"/>
      <c r="FA114" s="119"/>
      <c r="FB114" s="119"/>
      <c r="FC114" s="119"/>
      <c r="FD114" s="119"/>
      <c r="FE114" s="119"/>
      <c r="FF114" s="119"/>
      <c r="FG114" s="119"/>
      <c r="FH114" s="119"/>
      <c r="FI114" s="119"/>
      <c r="FJ114" s="119"/>
      <c r="FK114" s="119"/>
      <c r="FL114" s="119"/>
      <c r="FM114" s="119"/>
      <c r="FN114" s="119"/>
      <c r="FO114" s="119"/>
      <c r="FP114" s="119"/>
      <c r="FQ114" s="119"/>
      <c r="FR114" s="119"/>
      <c r="FS114" s="119"/>
      <c r="FT114" s="119"/>
      <c r="FU114" s="119"/>
      <c r="FV114" s="119"/>
      <c r="FW114" s="119"/>
      <c r="FX114" s="119"/>
      <c r="FY114" s="119"/>
      <c r="FZ114" s="119"/>
      <c r="GA114" s="119"/>
      <c r="GB114" s="119"/>
      <c r="GC114" s="119"/>
      <c r="GD114" s="119"/>
      <c r="GE114" s="119"/>
      <c r="GF114" s="119"/>
      <c r="GG114" s="119"/>
      <c r="GH114" s="119"/>
      <c r="GI114" s="119"/>
      <c r="GJ114" s="119"/>
      <c r="GK114" s="119"/>
      <c r="GL114" s="119"/>
      <c r="GM114" s="119"/>
      <c r="GN114" s="119"/>
      <c r="GO114" s="119"/>
      <c r="GP114" s="119"/>
      <c r="GQ114" s="119"/>
      <c r="GR114" s="119"/>
      <c r="GS114" s="119"/>
      <c r="GT114" s="119"/>
      <c r="GU114" s="119"/>
      <c r="GV114" s="119"/>
      <c r="GW114" s="119"/>
      <c r="GX114" s="119"/>
      <c r="GY114" s="119"/>
      <c r="GZ114" s="119"/>
      <c r="HA114" s="119"/>
      <c r="HB114" s="119"/>
      <c r="HC114" s="119"/>
      <c r="HD114" s="119"/>
      <c r="HE114" s="119"/>
      <c r="HF114" s="119"/>
      <c r="HG114" s="119"/>
      <c r="HH114" s="119"/>
      <c r="HI114" s="119"/>
      <c r="HJ114" s="119"/>
      <c r="HK114" s="119"/>
      <c r="HL114" s="119"/>
      <c r="HM114" s="119"/>
      <c r="HN114" s="119"/>
      <c r="HO114" s="119"/>
      <c r="HP114" s="119"/>
      <c r="HQ114" s="119"/>
      <c r="HR114" s="119"/>
      <c r="HS114" s="119"/>
      <c r="HT114" s="119"/>
      <c r="HU114" s="119"/>
      <c r="HV114" s="119"/>
      <c r="HW114" s="119"/>
      <c r="HX114" s="119"/>
      <c r="HY114" s="119"/>
      <c r="HZ114" s="119"/>
      <c r="IA114" s="119"/>
      <c r="IB114" s="119"/>
      <c r="IC114" s="119"/>
      <c r="ID114" s="119"/>
      <c r="IE114" s="119"/>
      <c r="IF114" s="119"/>
      <c r="IG114" s="119"/>
      <c r="IH114" s="119"/>
      <c r="II114" s="119"/>
      <c r="IJ114" s="119"/>
      <c r="IK114" s="119"/>
      <c r="IL114" s="119"/>
      <c r="IM114" s="119"/>
      <c r="IN114" s="119"/>
      <c r="IO114" s="119"/>
      <c r="IP114" s="119"/>
      <c r="IQ114" s="119"/>
      <c r="IR114" s="119"/>
      <c r="IS114" s="119"/>
      <c r="IT114" s="119"/>
      <c r="IU114" s="119"/>
      <c r="IV114" s="119"/>
      <c r="IW114" s="119"/>
      <c r="IX114" s="119"/>
      <c r="IY114" s="119"/>
      <c r="IZ114" s="119"/>
      <c r="JA114" s="119"/>
      <c r="JB114" s="119"/>
      <c r="JC114" s="119"/>
      <c r="JD114" s="119"/>
      <c r="JE114" s="119"/>
      <c r="JF114" s="119"/>
    </row>
  </sheetData>
  <mergeCells count="572">
    <mergeCell ref="W109:W110"/>
    <mergeCell ref="A83:W83"/>
    <mergeCell ref="O109:O110"/>
    <mergeCell ref="P109:P110"/>
    <mergeCell ref="R109:R110"/>
    <mergeCell ref="T109:T110"/>
    <mergeCell ref="U109:U110"/>
    <mergeCell ref="V109:V110"/>
    <mergeCell ref="H109:H110"/>
    <mergeCell ref="I109:I110"/>
    <mergeCell ref="J109:J110"/>
    <mergeCell ref="K109:K110"/>
    <mergeCell ref="L109:L110"/>
    <mergeCell ref="M109:M110"/>
    <mergeCell ref="A109:A110"/>
    <mergeCell ref="B109:B110"/>
    <mergeCell ref="C109:C110"/>
    <mergeCell ref="D109:D110"/>
    <mergeCell ref="E109:E110"/>
    <mergeCell ref="G109:G110"/>
    <mergeCell ref="V100:V101"/>
    <mergeCell ref="W100:W101"/>
    <mergeCell ref="A84:A87"/>
    <mergeCell ref="A89:A95"/>
    <mergeCell ref="A98:A99"/>
    <mergeCell ref="A100:A101"/>
    <mergeCell ref="K100:K101"/>
    <mergeCell ref="L100:L101"/>
    <mergeCell ref="O100:O101"/>
    <mergeCell ref="P100:P101"/>
    <mergeCell ref="R100:R101"/>
    <mergeCell ref="U100:U101"/>
    <mergeCell ref="V98:V99"/>
    <mergeCell ref="W98:W99"/>
    <mergeCell ref="B100:B101"/>
    <mergeCell ref="C100:C101"/>
    <mergeCell ref="D100:D101"/>
    <mergeCell ref="E100:E101"/>
    <mergeCell ref="G100:G101"/>
    <mergeCell ref="H100:H101"/>
    <mergeCell ref="I100:I101"/>
    <mergeCell ref="J100:J101"/>
    <mergeCell ref="K98:K99"/>
    <mergeCell ref="L98:L99"/>
    <mergeCell ref="O98:O99"/>
    <mergeCell ref="P98:P99"/>
    <mergeCell ref="R98:R99"/>
    <mergeCell ref="U98:U99"/>
    <mergeCell ref="B98:B99"/>
    <mergeCell ref="C98:C99"/>
    <mergeCell ref="D98:D99"/>
    <mergeCell ref="E98:E99"/>
    <mergeCell ref="G98:G99"/>
    <mergeCell ref="H98:H99"/>
    <mergeCell ref="I98:I99"/>
    <mergeCell ref="J98:J99"/>
    <mergeCell ref="H89:H95"/>
    <mergeCell ref="J89:J95"/>
    <mergeCell ref="P84:P87"/>
    <mergeCell ref="R84:R87"/>
    <mergeCell ref="U84:U87"/>
    <mergeCell ref="V84:V87"/>
    <mergeCell ref="W84:W87"/>
    <mergeCell ref="B89:B95"/>
    <mergeCell ref="C89:C95"/>
    <mergeCell ref="D89:D95"/>
    <mergeCell ref="E89:E95"/>
    <mergeCell ref="G89:G95"/>
    <mergeCell ref="I84:I87"/>
    <mergeCell ref="J84:J87"/>
    <mergeCell ref="K84:K87"/>
    <mergeCell ref="L84:L87"/>
    <mergeCell ref="M84:M87"/>
    <mergeCell ref="O84:O87"/>
    <mergeCell ref="R89:R95"/>
    <mergeCell ref="U89:U95"/>
    <mergeCell ref="L89:L95"/>
    <mergeCell ref="M89:M95"/>
    <mergeCell ref="O89:O95"/>
    <mergeCell ref="P89:P95"/>
    <mergeCell ref="B81:B82"/>
    <mergeCell ref="H81:H82"/>
    <mergeCell ref="B84:B87"/>
    <mergeCell ref="C84:C87"/>
    <mergeCell ref="D84:D87"/>
    <mergeCell ref="E84:E87"/>
    <mergeCell ref="G84:G87"/>
    <mergeCell ref="H84:H87"/>
    <mergeCell ref="O79:O80"/>
    <mergeCell ref="U79:U80"/>
    <mergeCell ref="V79:V80"/>
    <mergeCell ref="W79:W80"/>
    <mergeCell ref="H79:H80"/>
    <mergeCell ref="I79:I80"/>
    <mergeCell ref="J79:J80"/>
    <mergeCell ref="K79:K80"/>
    <mergeCell ref="L79:L80"/>
    <mergeCell ref="M79:M80"/>
    <mergeCell ref="A79:A80"/>
    <mergeCell ref="B79:B80"/>
    <mergeCell ref="C79:C80"/>
    <mergeCell ref="D79:D80"/>
    <mergeCell ref="E79:E80"/>
    <mergeCell ref="G79:G80"/>
    <mergeCell ref="O77:O78"/>
    <mergeCell ref="P77:P78"/>
    <mergeCell ref="R77:R78"/>
    <mergeCell ref="A77:A78"/>
    <mergeCell ref="B77:B78"/>
    <mergeCell ref="C77:C78"/>
    <mergeCell ref="D77:D78"/>
    <mergeCell ref="E77:E78"/>
    <mergeCell ref="G77:G78"/>
    <mergeCell ref="P79:P80"/>
    <mergeCell ref="R79:R80"/>
    <mergeCell ref="U77:U78"/>
    <mergeCell ref="V77:V78"/>
    <mergeCell ref="W77:W78"/>
    <mergeCell ref="H77:H78"/>
    <mergeCell ref="I77:I78"/>
    <mergeCell ref="J77:J78"/>
    <mergeCell ref="K77:K78"/>
    <mergeCell ref="L77:L78"/>
    <mergeCell ref="M77:M78"/>
    <mergeCell ref="U75:U76"/>
    <mergeCell ref="V75:V76"/>
    <mergeCell ref="W75:W76"/>
    <mergeCell ref="H75:H76"/>
    <mergeCell ref="I75:I76"/>
    <mergeCell ref="J75:J76"/>
    <mergeCell ref="K75:K76"/>
    <mergeCell ref="L75:L76"/>
    <mergeCell ref="M75:M76"/>
    <mergeCell ref="A75:A76"/>
    <mergeCell ref="B75:B76"/>
    <mergeCell ref="C75:C76"/>
    <mergeCell ref="D75:D76"/>
    <mergeCell ref="E75:E76"/>
    <mergeCell ref="G75:G76"/>
    <mergeCell ref="O73:O74"/>
    <mergeCell ref="P73:P74"/>
    <mergeCell ref="R73:R74"/>
    <mergeCell ref="A73:A74"/>
    <mergeCell ref="B73:B74"/>
    <mergeCell ref="C73:C74"/>
    <mergeCell ref="D73:D74"/>
    <mergeCell ref="E73:E74"/>
    <mergeCell ref="G73:G74"/>
    <mergeCell ref="O75:O76"/>
    <mergeCell ref="P75:P76"/>
    <mergeCell ref="R75:R76"/>
    <mergeCell ref="U73:U74"/>
    <mergeCell ref="V73:V74"/>
    <mergeCell ref="W73:W74"/>
    <mergeCell ref="H73:H74"/>
    <mergeCell ref="I73:I74"/>
    <mergeCell ref="J73:J74"/>
    <mergeCell ref="K73:K74"/>
    <mergeCell ref="L73:L74"/>
    <mergeCell ref="M73:M74"/>
    <mergeCell ref="P71:P72"/>
    <mergeCell ref="R71:R72"/>
    <mergeCell ref="V71:V72"/>
    <mergeCell ref="W71:W72"/>
    <mergeCell ref="G71:G72"/>
    <mergeCell ref="H71:H72"/>
    <mergeCell ref="I71:I72"/>
    <mergeCell ref="J71:J72"/>
    <mergeCell ref="K71:K72"/>
    <mergeCell ref="L71:L72"/>
    <mergeCell ref="P69:P70"/>
    <mergeCell ref="R69:R70"/>
    <mergeCell ref="U69:U70"/>
    <mergeCell ref="V69:V70"/>
    <mergeCell ref="W69:W70"/>
    <mergeCell ref="A71:A72"/>
    <mergeCell ref="B71:B72"/>
    <mergeCell ref="C71:C72"/>
    <mergeCell ref="D71:D72"/>
    <mergeCell ref="E71:E72"/>
    <mergeCell ref="I69:I70"/>
    <mergeCell ref="J69:J70"/>
    <mergeCell ref="K69:K70"/>
    <mergeCell ref="L69:L70"/>
    <mergeCell ref="M69:M70"/>
    <mergeCell ref="O69:O70"/>
    <mergeCell ref="A69:A70"/>
    <mergeCell ref="B69:B70"/>
    <mergeCell ref="C69:C70"/>
    <mergeCell ref="E69:E70"/>
    <mergeCell ref="G69:G70"/>
    <mergeCell ref="H69:H70"/>
    <mergeCell ref="M71:M72"/>
    <mergeCell ref="O71:O72"/>
    <mergeCell ref="R65:R66"/>
    <mergeCell ref="O67:O68"/>
    <mergeCell ref="P67:P68"/>
    <mergeCell ref="R67:R68"/>
    <mergeCell ref="U67:U68"/>
    <mergeCell ref="V67:V68"/>
    <mergeCell ref="W67:W68"/>
    <mergeCell ref="H67:H68"/>
    <mergeCell ref="I67:I68"/>
    <mergeCell ref="J67:J68"/>
    <mergeCell ref="K67:K68"/>
    <mergeCell ref="L67:L68"/>
    <mergeCell ref="M67:M68"/>
    <mergeCell ref="M65:M66"/>
    <mergeCell ref="A67:A68"/>
    <mergeCell ref="B67:B68"/>
    <mergeCell ref="C67:C68"/>
    <mergeCell ref="D67:D68"/>
    <mergeCell ref="E67:E68"/>
    <mergeCell ref="G67:G68"/>
    <mergeCell ref="O65:O66"/>
    <mergeCell ref="P65:P66"/>
    <mergeCell ref="P63:P64"/>
    <mergeCell ref="B63:B64"/>
    <mergeCell ref="C63:C64"/>
    <mergeCell ref="D63:D64"/>
    <mergeCell ref="E63:E64"/>
    <mergeCell ref="G63:G64"/>
    <mergeCell ref="H63:H64"/>
    <mergeCell ref="R63:R64"/>
    <mergeCell ref="V63:V64"/>
    <mergeCell ref="W63:W64"/>
    <mergeCell ref="A65:A66"/>
    <mergeCell ref="B65:B66"/>
    <mergeCell ref="C65:C66"/>
    <mergeCell ref="D65:D66"/>
    <mergeCell ref="E65:E66"/>
    <mergeCell ref="G65:G66"/>
    <mergeCell ref="I63:I64"/>
    <mergeCell ref="J63:J64"/>
    <mergeCell ref="K63:K64"/>
    <mergeCell ref="L63:L64"/>
    <mergeCell ref="M63:M64"/>
    <mergeCell ref="O63:O64"/>
    <mergeCell ref="U65:U66"/>
    <mergeCell ref="V65:V66"/>
    <mergeCell ref="W65:W66"/>
    <mergeCell ref="H65:H66"/>
    <mergeCell ref="I65:I66"/>
    <mergeCell ref="J65:J66"/>
    <mergeCell ref="K65:K66"/>
    <mergeCell ref="L65:L66"/>
    <mergeCell ref="A63:A64"/>
    <mergeCell ref="K60:K61"/>
    <mergeCell ref="L60:L61"/>
    <mergeCell ref="W58:W59"/>
    <mergeCell ref="A60:A61"/>
    <mergeCell ref="C60:C61"/>
    <mergeCell ref="E60:E61"/>
    <mergeCell ref="G60:G61"/>
    <mergeCell ref="H60:H61"/>
    <mergeCell ref="I60:I61"/>
    <mergeCell ref="J60:J61"/>
    <mergeCell ref="K58:K59"/>
    <mergeCell ref="L58:L59"/>
    <mergeCell ref="M58:M59"/>
    <mergeCell ref="O58:O59"/>
    <mergeCell ref="P58:P59"/>
    <mergeCell ref="R58:R59"/>
    <mergeCell ref="U60:U61"/>
    <mergeCell ref="V60:V61"/>
    <mergeCell ref="W60:W61"/>
    <mergeCell ref="M60:M61"/>
    <mergeCell ref="O60:O61"/>
    <mergeCell ref="P60:P61"/>
    <mergeCell ref="R60:R61"/>
    <mergeCell ref="W54:W57"/>
    <mergeCell ref="A58:A59"/>
    <mergeCell ref="B58:B59"/>
    <mergeCell ref="C58:C59"/>
    <mergeCell ref="D58:D59"/>
    <mergeCell ref="E58:E59"/>
    <mergeCell ref="G58:G59"/>
    <mergeCell ref="H58:H59"/>
    <mergeCell ref="I58:I59"/>
    <mergeCell ref="J58:J59"/>
    <mergeCell ref="O54:O57"/>
    <mergeCell ref="P54:P57"/>
    <mergeCell ref="R54:R57"/>
    <mergeCell ref="T54:T57"/>
    <mergeCell ref="U54:U57"/>
    <mergeCell ref="V54:V57"/>
    <mergeCell ref="H54:H57"/>
    <mergeCell ref="I54:I57"/>
    <mergeCell ref="J54:J57"/>
    <mergeCell ref="K54:K57"/>
    <mergeCell ref="L54:L57"/>
    <mergeCell ref="M54:M57"/>
    <mergeCell ref="U58:U59"/>
    <mergeCell ref="V58:V59"/>
    <mergeCell ref="A54:A57"/>
    <mergeCell ref="B54:B57"/>
    <mergeCell ref="C54:C57"/>
    <mergeCell ref="D54:D57"/>
    <mergeCell ref="E54:E57"/>
    <mergeCell ref="G54:G57"/>
    <mergeCell ref="J52:J53"/>
    <mergeCell ref="K52:K53"/>
    <mergeCell ref="L52:L53"/>
    <mergeCell ref="V50:V51"/>
    <mergeCell ref="W50:W51"/>
    <mergeCell ref="A52:A53"/>
    <mergeCell ref="B52:B53"/>
    <mergeCell ref="C52:C53"/>
    <mergeCell ref="D52:D53"/>
    <mergeCell ref="E52:E53"/>
    <mergeCell ref="G52:G53"/>
    <mergeCell ref="H52:H53"/>
    <mergeCell ref="I52:I53"/>
    <mergeCell ref="K50:K51"/>
    <mergeCell ref="L50:L51"/>
    <mergeCell ref="M50:M51"/>
    <mergeCell ref="O50:O51"/>
    <mergeCell ref="P50:P51"/>
    <mergeCell ref="R50:R51"/>
    <mergeCell ref="R52:R53"/>
    <mergeCell ref="U52:U53"/>
    <mergeCell ref="V52:V53"/>
    <mergeCell ref="W52:W53"/>
    <mergeCell ref="M52:M53"/>
    <mergeCell ref="O52:O53"/>
    <mergeCell ref="P52:P53"/>
    <mergeCell ref="W47:W48"/>
    <mergeCell ref="A50:A51"/>
    <mergeCell ref="B50:B51"/>
    <mergeCell ref="C50:C51"/>
    <mergeCell ref="D50:D51"/>
    <mergeCell ref="E50:E51"/>
    <mergeCell ref="G50:G51"/>
    <mergeCell ref="H50:H51"/>
    <mergeCell ref="I50:I51"/>
    <mergeCell ref="J50:J51"/>
    <mergeCell ref="O47:O48"/>
    <mergeCell ref="P47:P48"/>
    <mergeCell ref="R47:R48"/>
    <mergeCell ref="T47:T48"/>
    <mergeCell ref="U47:U48"/>
    <mergeCell ref="V47:V48"/>
    <mergeCell ref="H47:H48"/>
    <mergeCell ref="I47:I48"/>
    <mergeCell ref="J47:J48"/>
    <mergeCell ref="K47:K48"/>
    <mergeCell ref="L47:L48"/>
    <mergeCell ref="M47:M48"/>
    <mergeCell ref="A47:A48"/>
    <mergeCell ref="B47:B48"/>
    <mergeCell ref="C47:C48"/>
    <mergeCell ref="D47:D48"/>
    <mergeCell ref="E47:E48"/>
    <mergeCell ref="G47:G48"/>
    <mergeCell ref="O45:O46"/>
    <mergeCell ref="P45:P46"/>
    <mergeCell ref="R45:R46"/>
    <mergeCell ref="U45:U46"/>
    <mergeCell ref="V45:V46"/>
    <mergeCell ref="W45:W46"/>
    <mergeCell ref="H45:H46"/>
    <mergeCell ref="I45:I46"/>
    <mergeCell ref="J45:J46"/>
    <mergeCell ref="K45:K46"/>
    <mergeCell ref="L45:L46"/>
    <mergeCell ref="M45:M46"/>
    <mergeCell ref="O43:O44"/>
    <mergeCell ref="P43:P44"/>
    <mergeCell ref="R43:R44"/>
    <mergeCell ref="V43:V44"/>
    <mergeCell ref="W43:W44"/>
    <mergeCell ref="L43:L44"/>
    <mergeCell ref="M43:M44"/>
    <mergeCell ref="A45:A46"/>
    <mergeCell ref="B45:B46"/>
    <mergeCell ref="C45:C46"/>
    <mergeCell ref="D45:D46"/>
    <mergeCell ref="E45:E46"/>
    <mergeCell ref="H43:H44"/>
    <mergeCell ref="I43:I44"/>
    <mergeCell ref="J43:J44"/>
    <mergeCell ref="K43:K44"/>
    <mergeCell ref="P41:P42"/>
    <mergeCell ref="R41:R42"/>
    <mergeCell ref="V41:V42"/>
    <mergeCell ref="W41:W42"/>
    <mergeCell ref="A43:A44"/>
    <mergeCell ref="B43:B44"/>
    <mergeCell ref="C43:C44"/>
    <mergeCell ref="D43:D44"/>
    <mergeCell ref="E43:E44"/>
    <mergeCell ref="G43:G44"/>
    <mergeCell ref="H41:H42"/>
    <mergeCell ref="I41:I42"/>
    <mergeCell ref="K41:K42"/>
    <mergeCell ref="L41:L42"/>
    <mergeCell ref="M41:M42"/>
    <mergeCell ref="O41:O42"/>
    <mergeCell ref="A41:A42"/>
    <mergeCell ref="B41:B42"/>
    <mergeCell ref="D41:D42"/>
    <mergeCell ref="E41:E42"/>
    <mergeCell ref="G41:G42"/>
    <mergeCell ref="I39:I40"/>
    <mergeCell ref="J39:J40"/>
    <mergeCell ref="K39:K40"/>
    <mergeCell ref="L39:L40"/>
    <mergeCell ref="U37:U38"/>
    <mergeCell ref="V37:V38"/>
    <mergeCell ref="W37:W38"/>
    <mergeCell ref="A39:A40"/>
    <mergeCell ref="B39:B40"/>
    <mergeCell ref="C39:C40"/>
    <mergeCell ref="D39:D40"/>
    <mergeCell ref="E39:E40"/>
    <mergeCell ref="G39:G40"/>
    <mergeCell ref="H39:H40"/>
    <mergeCell ref="K37:K38"/>
    <mergeCell ref="L37:L38"/>
    <mergeCell ref="M37:M38"/>
    <mergeCell ref="O37:O38"/>
    <mergeCell ref="P37:P38"/>
    <mergeCell ref="R37:R38"/>
    <mergeCell ref="P39:P40"/>
    <mergeCell ref="R39:R40"/>
    <mergeCell ref="U39:U40"/>
    <mergeCell ref="V39:V40"/>
    <mergeCell ref="W39:W40"/>
    <mergeCell ref="M39:M40"/>
    <mergeCell ref="O39:O40"/>
    <mergeCell ref="M30:M31"/>
    <mergeCell ref="O30:O31"/>
    <mergeCell ref="V34:V35"/>
    <mergeCell ref="W34:W35"/>
    <mergeCell ref="A37:A38"/>
    <mergeCell ref="B37:B38"/>
    <mergeCell ref="C37:C38"/>
    <mergeCell ref="D37:D38"/>
    <mergeCell ref="E37:E38"/>
    <mergeCell ref="G37:G38"/>
    <mergeCell ref="I37:I38"/>
    <mergeCell ref="J37:J38"/>
    <mergeCell ref="M34:M35"/>
    <mergeCell ref="O34:O35"/>
    <mergeCell ref="P34:P35"/>
    <mergeCell ref="R34:R35"/>
    <mergeCell ref="T34:T35"/>
    <mergeCell ref="U34:U35"/>
    <mergeCell ref="G34:G35"/>
    <mergeCell ref="H34:H35"/>
    <mergeCell ref="I34:I35"/>
    <mergeCell ref="J34:J35"/>
    <mergeCell ref="K34:K35"/>
    <mergeCell ref="L34:L35"/>
    <mergeCell ref="A34:A35"/>
    <mergeCell ref="B34:B35"/>
    <mergeCell ref="C34:C35"/>
    <mergeCell ref="D34:D35"/>
    <mergeCell ref="E34:E35"/>
    <mergeCell ref="I30:I31"/>
    <mergeCell ref="J30:J31"/>
    <mergeCell ref="K30:K31"/>
    <mergeCell ref="L30:L31"/>
    <mergeCell ref="J24:J25"/>
    <mergeCell ref="K24:K25"/>
    <mergeCell ref="L24:L25"/>
    <mergeCell ref="U26:U28"/>
    <mergeCell ref="V26:V28"/>
    <mergeCell ref="W26:W28"/>
    <mergeCell ref="A30:A31"/>
    <mergeCell ref="B30:B31"/>
    <mergeCell ref="C30:C31"/>
    <mergeCell ref="D30:D31"/>
    <mergeCell ref="E30:E31"/>
    <mergeCell ref="G30:G31"/>
    <mergeCell ref="H30:H31"/>
    <mergeCell ref="K26:K28"/>
    <mergeCell ref="L26:L28"/>
    <mergeCell ref="M26:M28"/>
    <mergeCell ref="O26:O28"/>
    <mergeCell ref="P26:P28"/>
    <mergeCell ref="R26:R28"/>
    <mergeCell ref="P30:P31"/>
    <mergeCell ref="R30:R31"/>
    <mergeCell ref="U30:U31"/>
    <mergeCell ref="V30:V31"/>
    <mergeCell ref="W30:W31"/>
    <mergeCell ref="A26:A28"/>
    <mergeCell ref="B26:B28"/>
    <mergeCell ref="C26:C28"/>
    <mergeCell ref="D26:D28"/>
    <mergeCell ref="E26:E28"/>
    <mergeCell ref="G26:G28"/>
    <mergeCell ref="H26:H28"/>
    <mergeCell ref="I26:I28"/>
    <mergeCell ref="J26:J28"/>
    <mergeCell ref="U22:U23"/>
    <mergeCell ref="V22:V23"/>
    <mergeCell ref="W22:W23"/>
    <mergeCell ref="A24:A25"/>
    <mergeCell ref="B24:B25"/>
    <mergeCell ref="C24:C25"/>
    <mergeCell ref="D24:D25"/>
    <mergeCell ref="E24:E25"/>
    <mergeCell ref="I22:I23"/>
    <mergeCell ref="J22:J23"/>
    <mergeCell ref="K22:K23"/>
    <mergeCell ref="L22:L23"/>
    <mergeCell ref="M22:M23"/>
    <mergeCell ref="O22:O23"/>
    <mergeCell ref="W24:W25"/>
    <mergeCell ref="M24:M25"/>
    <mergeCell ref="O24:O25"/>
    <mergeCell ref="P24:P25"/>
    <mergeCell ref="R24:R25"/>
    <mergeCell ref="U24:U25"/>
    <mergeCell ref="V24:V25"/>
    <mergeCell ref="G24:G25"/>
    <mergeCell ref="H24:H25"/>
    <mergeCell ref="I24:I25"/>
    <mergeCell ref="P16:P17"/>
    <mergeCell ref="R16:R17"/>
    <mergeCell ref="U16:U17"/>
    <mergeCell ref="A22:A23"/>
    <mergeCell ref="B22:B23"/>
    <mergeCell ref="C22:C23"/>
    <mergeCell ref="D22:D23"/>
    <mergeCell ref="E22:E23"/>
    <mergeCell ref="G22:G23"/>
    <mergeCell ref="H22:H23"/>
    <mergeCell ref="I16:I17"/>
    <mergeCell ref="J16:J17"/>
    <mergeCell ref="K16:K17"/>
    <mergeCell ref="L16:L17"/>
    <mergeCell ref="M16:M17"/>
    <mergeCell ref="O16:O17"/>
    <mergeCell ref="A16:A17"/>
    <mergeCell ref="B16:B17"/>
    <mergeCell ref="C16:C17"/>
    <mergeCell ref="D16:D17"/>
    <mergeCell ref="E16:E17"/>
    <mergeCell ref="H16:H17"/>
    <mergeCell ref="P22:P23"/>
    <mergeCell ref="R22:R23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  <mergeCell ref="R11:R12"/>
    <mergeCell ref="S11:S12"/>
    <mergeCell ref="T11:U11"/>
    <mergeCell ref="V11:V12"/>
    <mergeCell ref="W11:W12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176"/>
  <sheetViews>
    <sheetView zoomScale="60" zoomScaleNormal="60" workbookViewId="0">
      <selection activeCell="J14" sqref="J14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1" customWidth="1"/>
    <col min="11" max="11" width="19" style="16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9" customWidth="1"/>
    <col min="16" max="16" width="22.85546875" style="19" customWidth="1"/>
    <col min="17" max="17" width="19.7109375" style="5" customWidth="1"/>
    <col min="18" max="18" width="11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360" t="s">
        <v>0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</row>
    <row r="2" spans="1:23" ht="15" customHeight="1" x14ac:dyDescent="0.2">
      <c r="A2" s="360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</row>
    <row r="3" spans="1:23" ht="15" customHeight="1" x14ac:dyDescent="0.2">
      <c r="A3" s="360"/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</row>
    <row r="4" spans="1:23" ht="15" customHeight="1" x14ac:dyDescent="0.2">
      <c r="A4" s="360"/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</row>
    <row r="5" spans="1:23" ht="15" customHeight="1" x14ac:dyDescent="0.2">
      <c r="A5" s="360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</row>
    <row r="6" spans="1:23" s="1" customFormat="1" ht="44.25" customHeight="1" x14ac:dyDescent="0.2">
      <c r="A6" s="361" t="s">
        <v>359</v>
      </c>
      <c r="B6" s="361"/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</row>
    <row r="7" spans="1:23" ht="26.25" customHeight="1" x14ac:dyDescent="0.2">
      <c r="A7" s="11"/>
      <c r="B7" s="11"/>
      <c r="C7" s="11"/>
      <c r="D7" s="11"/>
      <c r="E7" s="15"/>
      <c r="F7" s="11"/>
      <c r="G7" s="11"/>
      <c r="H7" s="11"/>
      <c r="I7" s="11"/>
      <c r="J7" s="20"/>
      <c r="K7" s="15"/>
      <c r="L7" s="364"/>
      <c r="M7" s="364"/>
      <c r="N7" s="364"/>
      <c r="O7" s="364"/>
      <c r="P7" s="364"/>
      <c r="Q7" s="364"/>
      <c r="R7" s="364"/>
      <c r="S7" s="1"/>
      <c r="T7" s="17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5"/>
      <c r="F8" s="11"/>
      <c r="G8" s="11"/>
      <c r="H8" s="11"/>
      <c r="I8" s="11"/>
      <c r="J8" s="20"/>
      <c r="K8" s="15"/>
      <c r="L8" s="80"/>
      <c r="M8" s="80"/>
      <c r="N8" s="80"/>
      <c r="O8" s="80"/>
      <c r="P8" s="80"/>
      <c r="Q8" s="80"/>
      <c r="R8" s="80"/>
      <c r="S8" s="1"/>
      <c r="T8" s="17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5"/>
      <c r="F9" s="11"/>
      <c r="G9" s="11"/>
      <c r="H9" s="11"/>
      <c r="I9" s="11"/>
      <c r="J9" s="20"/>
      <c r="K9" s="15"/>
      <c r="L9" s="11"/>
      <c r="M9" s="12"/>
      <c r="N9" s="11"/>
      <c r="O9" s="15"/>
      <c r="P9" s="15"/>
      <c r="S9" s="345" t="s">
        <v>1</v>
      </c>
      <c r="T9" s="346"/>
      <c r="U9" s="347"/>
      <c r="V9" s="345" t="s">
        <v>2</v>
      </c>
      <c r="W9" s="347"/>
    </row>
    <row r="10" spans="1:23" s="1" customFormat="1" ht="15" customHeight="1" thickBot="1" x14ac:dyDescent="0.25">
      <c r="A10" s="11"/>
      <c r="B10" s="11"/>
      <c r="C10" s="11"/>
      <c r="D10" s="11"/>
      <c r="E10" s="15"/>
      <c r="F10" s="11"/>
      <c r="G10" s="13"/>
      <c r="H10" s="11"/>
      <c r="I10" s="11"/>
      <c r="J10" s="20"/>
      <c r="K10" s="15"/>
      <c r="L10" s="11"/>
      <c r="M10" s="12"/>
      <c r="N10" s="11"/>
      <c r="O10" s="15"/>
      <c r="P10" s="15"/>
      <c r="S10" s="348"/>
      <c r="T10" s="349"/>
      <c r="U10" s="350"/>
      <c r="V10" s="348"/>
      <c r="W10" s="350"/>
    </row>
    <row r="11" spans="1:23" s="1" customFormat="1" ht="30" customHeight="1" thickBot="1" x14ac:dyDescent="0.25">
      <c r="A11" s="343" t="s">
        <v>3</v>
      </c>
      <c r="B11" s="343" t="s">
        <v>4</v>
      </c>
      <c r="C11" s="343" t="s">
        <v>5</v>
      </c>
      <c r="D11" s="343" t="s">
        <v>6</v>
      </c>
      <c r="E11" s="343" t="s">
        <v>7</v>
      </c>
      <c r="F11" s="343" t="s">
        <v>8</v>
      </c>
      <c r="G11" s="362" t="s">
        <v>9</v>
      </c>
      <c r="H11" s="343" t="s">
        <v>10</v>
      </c>
      <c r="I11" s="343" t="s">
        <v>11</v>
      </c>
      <c r="J11" s="343" t="s">
        <v>12</v>
      </c>
      <c r="K11" s="343" t="s">
        <v>13</v>
      </c>
      <c r="L11" s="343" t="s">
        <v>14</v>
      </c>
      <c r="M11" s="343" t="s">
        <v>15</v>
      </c>
      <c r="N11" s="343" t="s">
        <v>16</v>
      </c>
      <c r="O11" s="343" t="s">
        <v>17</v>
      </c>
      <c r="P11" s="343" t="s">
        <v>18</v>
      </c>
      <c r="Q11" s="365" t="s">
        <v>19</v>
      </c>
      <c r="R11" s="343" t="s">
        <v>20</v>
      </c>
      <c r="S11" s="343" t="s">
        <v>21</v>
      </c>
      <c r="T11" s="351" t="s">
        <v>22</v>
      </c>
      <c r="U11" s="352"/>
      <c r="V11" s="343" t="s">
        <v>23</v>
      </c>
      <c r="W11" s="343" t="s">
        <v>24</v>
      </c>
    </row>
    <row r="12" spans="1:23" s="1" customFormat="1" ht="30" customHeight="1" thickBot="1" x14ac:dyDescent="0.25">
      <c r="A12" s="344"/>
      <c r="B12" s="344"/>
      <c r="C12" s="344"/>
      <c r="D12" s="344"/>
      <c r="E12" s="344"/>
      <c r="F12" s="344"/>
      <c r="G12" s="363"/>
      <c r="H12" s="344"/>
      <c r="I12" s="344"/>
      <c r="J12" s="344"/>
      <c r="K12" s="344"/>
      <c r="L12" s="344"/>
      <c r="M12" s="344"/>
      <c r="N12" s="344"/>
      <c r="O12" s="344"/>
      <c r="P12" s="344"/>
      <c r="Q12" s="366"/>
      <c r="R12" s="344"/>
      <c r="S12" s="344"/>
      <c r="T12" s="75" t="s">
        <v>25</v>
      </c>
      <c r="U12" s="23" t="s">
        <v>26</v>
      </c>
      <c r="V12" s="344"/>
      <c r="W12" s="344"/>
    </row>
    <row r="13" spans="1:23" s="1" customFormat="1" ht="24" customHeight="1" x14ac:dyDescent="0.2">
      <c r="A13" s="357" t="s">
        <v>246</v>
      </c>
      <c r="B13" s="358"/>
      <c r="C13" s="358"/>
      <c r="D13" s="358"/>
      <c r="E13" s="358"/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8"/>
      <c r="Q13" s="358"/>
      <c r="R13" s="358"/>
      <c r="S13" s="358"/>
      <c r="T13" s="358"/>
      <c r="U13" s="358"/>
      <c r="V13" s="358"/>
      <c r="W13" s="359"/>
    </row>
    <row r="14" spans="1:23" s="32" customFormat="1" ht="45" customHeight="1" x14ac:dyDescent="0.2">
      <c r="A14" s="76">
        <v>1</v>
      </c>
      <c r="B14" s="76" t="s">
        <v>27</v>
      </c>
      <c r="C14" s="77" t="s">
        <v>28</v>
      </c>
      <c r="D14" s="78" t="s">
        <v>62</v>
      </c>
      <c r="E14" s="79" t="s">
        <v>63</v>
      </c>
      <c r="F14" s="78" t="s">
        <v>64</v>
      </c>
      <c r="G14" s="118" t="s">
        <v>29</v>
      </c>
      <c r="H14" s="77" t="s">
        <v>43</v>
      </c>
      <c r="I14" s="77" t="s">
        <v>33</v>
      </c>
      <c r="J14" s="77" t="s">
        <v>28</v>
      </c>
      <c r="K14" s="77" t="s">
        <v>33</v>
      </c>
      <c r="L14" s="84">
        <v>3500</v>
      </c>
      <c r="M14" s="81" t="s">
        <v>31</v>
      </c>
      <c r="N14" s="78">
        <v>580000</v>
      </c>
      <c r="O14" s="82">
        <v>44197</v>
      </c>
      <c r="P14" s="82">
        <v>44268</v>
      </c>
      <c r="Q14" s="91">
        <f>N14/S14</f>
        <v>580000</v>
      </c>
      <c r="R14" s="83" t="s">
        <v>32</v>
      </c>
      <c r="S14" s="48">
        <v>1</v>
      </c>
      <c r="T14" s="89">
        <f>U14*100%/N14</f>
        <v>2.8711999999999998E-2</v>
      </c>
      <c r="U14" s="78">
        <v>16652.96</v>
      </c>
      <c r="V14" s="87" t="s">
        <v>60</v>
      </c>
      <c r="W14" s="87" t="s">
        <v>61</v>
      </c>
    </row>
    <row r="15" spans="1:23" s="32" customFormat="1" ht="45" customHeight="1" x14ac:dyDescent="0.2">
      <c r="A15" s="76">
        <v>2</v>
      </c>
      <c r="B15" s="76" t="s">
        <v>27</v>
      </c>
      <c r="C15" s="77" t="s">
        <v>28</v>
      </c>
      <c r="D15" s="78" t="s">
        <v>65</v>
      </c>
      <c r="E15" s="79" t="s">
        <v>66</v>
      </c>
      <c r="F15" s="78" t="s">
        <v>67</v>
      </c>
      <c r="G15" s="118" t="s">
        <v>29</v>
      </c>
      <c r="H15" s="77" t="s">
        <v>43</v>
      </c>
      <c r="I15" s="77" t="s">
        <v>35</v>
      </c>
      <c r="J15" s="77" t="s">
        <v>28</v>
      </c>
      <c r="K15" s="77" t="s">
        <v>35</v>
      </c>
      <c r="L15" s="84">
        <v>250</v>
      </c>
      <c r="M15" s="81" t="s">
        <v>31</v>
      </c>
      <c r="N15" s="78">
        <v>20996</v>
      </c>
      <c r="O15" s="82">
        <v>44203</v>
      </c>
      <c r="P15" s="82">
        <v>44212</v>
      </c>
      <c r="Q15" s="91">
        <f>N15/S15</f>
        <v>20996</v>
      </c>
      <c r="R15" s="83" t="s">
        <v>32</v>
      </c>
      <c r="S15" s="48">
        <v>1</v>
      </c>
      <c r="T15" s="89">
        <f>U15*100%/N15</f>
        <v>0.86206896551724133</v>
      </c>
      <c r="U15" s="78">
        <v>18100</v>
      </c>
      <c r="V15" s="87" t="s">
        <v>68</v>
      </c>
      <c r="W15" s="87" t="s">
        <v>69</v>
      </c>
    </row>
    <row r="16" spans="1:23" s="32" customFormat="1" ht="45" customHeight="1" x14ac:dyDescent="0.2">
      <c r="A16" s="353">
        <v>3</v>
      </c>
      <c r="B16" s="353" t="s">
        <v>27</v>
      </c>
      <c r="C16" s="354" t="s">
        <v>28</v>
      </c>
      <c r="D16" s="355" t="s">
        <v>70</v>
      </c>
      <c r="E16" s="356" t="s">
        <v>71</v>
      </c>
      <c r="F16" s="78" t="s">
        <v>72</v>
      </c>
      <c r="G16" s="118" t="s">
        <v>29</v>
      </c>
      <c r="H16" s="354" t="s">
        <v>55</v>
      </c>
      <c r="I16" s="354" t="s">
        <v>33</v>
      </c>
      <c r="J16" s="354" t="s">
        <v>28</v>
      </c>
      <c r="K16" s="354" t="s">
        <v>33</v>
      </c>
      <c r="L16" s="370">
        <v>150</v>
      </c>
      <c r="M16" s="367" t="s">
        <v>31</v>
      </c>
      <c r="N16" s="78">
        <v>146520</v>
      </c>
      <c r="O16" s="368">
        <v>44202</v>
      </c>
      <c r="P16" s="368">
        <v>44268</v>
      </c>
      <c r="Q16" s="87">
        <f>N16/S16</f>
        <v>165</v>
      </c>
      <c r="R16" s="369" t="s">
        <v>34</v>
      </c>
      <c r="S16" s="48">
        <v>888</v>
      </c>
      <c r="T16" s="89">
        <f t="shared" ref="T16:T32" si="0">U16*100%/N16</f>
        <v>0.63816625716625719</v>
      </c>
      <c r="U16" s="355">
        <v>93504.12</v>
      </c>
      <c r="V16" s="87" t="s">
        <v>73</v>
      </c>
      <c r="W16" s="59" t="s">
        <v>74</v>
      </c>
    </row>
    <row r="17" spans="1:23" s="32" customFormat="1" ht="45" customHeight="1" x14ac:dyDescent="0.2">
      <c r="A17" s="353"/>
      <c r="B17" s="353"/>
      <c r="C17" s="354"/>
      <c r="D17" s="355"/>
      <c r="E17" s="356"/>
      <c r="F17" s="78" t="s">
        <v>75</v>
      </c>
      <c r="G17" s="118" t="s">
        <v>29</v>
      </c>
      <c r="H17" s="354"/>
      <c r="I17" s="354"/>
      <c r="J17" s="354"/>
      <c r="K17" s="354"/>
      <c r="L17" s="370"/>
      <c r="M17" s="367"/>
      <c r="N17" s="78">
        <v>42900</v>
      </c>
      <c r="O17" s="368"/>
      <c r="P17" s="368"/>
      <c r="Q17" s="87">
        <f>N17/S17</f>
        <v>165</v>
      </c>
      <c r="R17" s="369"/>
      <c r="S17" s="48">
        <v>260</v>
      </c>
      <c r="T17" s="89">
        <f t="shared" si="0"/>
        <v>0</v>
      </c>
      <c r="U17" s="355"/>
      <c r="V17" s="87" t="s">
        <v>76</v>
      </c>
      <c r="W17" s="59" t="s">
        <v>77</v>
      </c>
    </row>
    <row r="18" spans="1:23" s="32" customFormat="1" ht="45" customHeight="1" x14ac:dyDescent="0.2">
      <c r="A18" s="76">
        <v>4</v>
      </c>
      <c r="B18" s="76" t="s">
        <v>27</v>
      </c>
      <c r="C18" s="77" t="s">
        <v>28</v>
      </c>
      <c r="D18" s="78" t="s">
        <v>78</v>
      </c>
      <c r="E18" s="79" t="s">
        <v>79</v>
      </c>
      <c r="F18" s="78" t="s">
        <v>80</v>
      </c>
      <c r="G18" s="118" t="s">
        <v>29</v>
      </c>
      <c r="H18" s="77" t="s">
        <v>48</v>
      </c>
      <c r="I18" s="77" t="s">
        <v>37</v>
      </c>
      <c r="J18" s="77" t="s">
        <v>28</v>
      </c>
      <c r="K18" s="77" t="s">
        <v>37</v>
      </c>
      <c r="L18" s="84">
        <v>2500</v>
      </c>
      <c r="M18" s="81" t="s">
        <v>31</v>
      </c>
      <c r="N18" s="78">
        <v>352904.35</v>
      </c>
      <c r="O18" s="82">
        <v>44203</v>
      </c>
      <c r="P18" s="82">
        <v>44239</v>
      </c>
      <c r="Q18" s="91">
        <f>N18/S18</f>
        <v>172.48501955034212</v>
      </c>
      <c r="R18" s="83" t="s">
        <v>34</v>
      </c>
      <c r="S18" s="48">
        <v>2046</v>
      </c>
      <c r="T18" s="89">
        <f t="shared" si="0"/>
        <v>0.37121514654041532</v>
      </c>
      <c r="U18" s="78">
        <v>131003.44</v>
      </c>
      <c r="V18" s="87" t="s">
        <v>81</v>
      </c>
      <c r="W18" s="87" t="s">
        <v>82</v>
      </c>
    </row>
    <row r="19" spans="1:23" s="32" customFormat="1" ht="45" customHeight="1" x14ac:dyDescent="0.2">
      <c r="A19" s="76">
        <v>5</v>
      </c>
      <c r="B19" s="76" t="s">
        <v>27</v>
      </c>
      <c r="C19" s="77" t="s">
        <v>28</v>
      </c>
      <c r="D19" s="78" t="s">
        <v>83</v>
      </c>
      <c r="E19" s="79" t="s">
        <v>84</v>
      </c>
      <c r="F19" s="78" t="s">
        <v>85</v>
      </c>
      <c r="G19" s="118" t="s">
        <v>29</v>
      </c>
      <c r="H19" s="77" t="s">
        <v>45</v>
      </c>
      <c r="I19" s="77" t="s">
        <v>41</v>
      </c>
      <c r="J19" s="77" t="s">
        <v>28</v>
      </c>
      <c r="K19" s="77" t="s">
        <v>41</v>
      </c>
      <c r="L19" s="84">
        <v>350</v>
      </c>
      <c r="M19" s="81" t="s">
        <v>31</v>
      </c>
      <c r="N19" s="78">
        <v>390000</v>
      </c>
      <c r="O19" s="82">
        <v>44207</v>
      </c>
      <c r="P19" s="82">
        <v>44274</v>
      </c>
      <c r="Q19" s="91">
        <f t="shared" ref="Q19:Q57" si="1">N19/S19</f>
        <v>390000</v>
      </c>
      <c r="R19" s="83" t="s">
        <v>32</v>
      </c>
      <c r="S19" s="48">
        <v>1</v>
      </c>
      <c r="T19" s="89">
        <f t="shared" si="0"/>
        <v>0.113617</v>
      </c>
      <c r="U19" s="78">
        <v>44310.63</v>
      </c>
      <c r="V19" s="87" t="s">
        <v>86</v>
      </c>
      <c r="W19" s="87" t="s">
        <v>87</v>
      </c>
    </row>
    <row r="20" spans="1:23" s="34" customFormat="1" ht="45" customHeight="1" x14ac:dyDescent="0.2">
      <c r="A20" s="76">
        <v>6</v>
      </c>
      <c r="B20" s="76" t="s">
        <v>27</v>
      </c>
      <c r="C20" s="77" t="s">
        <v>28</v>
      </c>
      <c r="D20" s="78" t="s">
        <v>88</v>
      </c>
      <c r="E20" s="79" t="s">
        <v>89</v>
      </c>
      <c r="F20" s="78" t="s">
        <v>90</v>
      </c>
      <c r="G20" s="118" t="s">
        <v>29</v>
      </c>
      <c r="H20" s="77" t="s">
        <v>45</v>
      </c>
      <c r="I20" s="77" t="s">
        <v>41</v>
      </c>
      <c r="J20" s="77" t="s">
        <v>28</v>
      </c>
      <c r="K20" s="77" t="s">
        <v>41</v>
      </c>
      <c r="L20" s="84">
        <v>150</v>
      </c>
      <c r="M20" s="81" t="s">
        <v>31</v>
      </c>
      <c r="N20" s="78">
        <v>75900</v>
      </c>
      <c r="O20" s="82">
        <v>44242</v>
      </c>
      <c r="P20" s="82">
        <v>44295</v>
      </c>
      <c r="Q20" s="91">
        <f t="shared" si="1"/>
        <v>115</v>
      </c>
      <c r="R20" s="83" t="s">
        <v>34</v>
      </c>
      <c r="S20" s="48">
        <v>660</v>
      </c>
      <c r="T20" s="89">
        <f t="shared" si="0"/>
        <v>0</v>
      </c>
      <c r="U20" s="78">
        <v>0</v>
      </c>
      <c r="V20" s="87" t="s">
        <v>91</v>
      </c>
      <c r="W20" s="87" t="s">
        <v>92</v>
      </c>
    </row>
    <row r="21" spans="1:23" s="34" customFormat="1" ht="45" customHeight="1" x14ac:dyDescent="0.2">
      <c r="A21" s="76">
        <v>7</v>
      </c>
      <c r="B21" s="76" t="s">
        <v>27</v>
      </c>
      <c r="C21" s="77" t="s">
        <v>28</v>
      </c>
      <c r="D21" s="78" t="s">
        <v>93</v>
      </c>
      <c r="E21" s="79" t="s">
        <v>94</v>
      </c>
      <c r="F21" s="78" t="s">
        <v>95</v>
      </c>
      <c r="G21" s="118" t="s">
        <v>29</v>
      </c>
      <c r="H21" s="77" t="s">
        <v>55</v>
      </c>
      <c r="I21" s="77" t="s">
        <v>33</v>
      </c>
      <c r="J21" s="77" t="s">
        <v>28</v>
      </c>
      <c r="K21" s="77" t="s">
        <v>33</v>
      </c>
      <c r="L21" s="84">
        <v>450</v>
      </c>
      <c r="M21" s="81" t="s">
        <v>31</v>
      </c>
      <c r="N21" s="78">
        <v>138415</v>
      </c>
      <c r="O21" s="82">
        <v>43843</v>
      </c>
      <c r="P21" s="82">
        <v>44239</v>
      </c>
      <c r="Q21" s="91">
        <f t="shared" si="1"/>
        <v>1</v>
      </c>
      <c r="R21" s="83" t="s">
        <v>32</v>
      </c>
      <c r="S21" s="48">
        <v>138415</v>
      </c>
      <c r="T21" s="89">
        <f t="shared" si="0"/>
        <v>0.9399674890727161</v>
      </c>
      <c r="U21" s="78">
        <v>130105.60000000001</v>
      </c>
      <c r="V21" s="87" t="s">
        <v>96</v>
      </c>
      <c r="W21" s="87" t="s">
        <v>97</v>
      </c>
    </row>
    <row r="22" spans="1:23" s="34" customFormat="1" ht="45" customHeight="1" x14ac:dyDescent="0.2">
      <c r="A22" s="353">
        <v>8</v>
      </c>
      <c r="B22" s="353" t="s">
        <v>27</v>
      </c>
      <c r="C22" s="354" t="s">
        <v>28</v>
      </c>
      <c r="D22" s="355" t="s">
        <v>98</v>
      </c>
      <c r="E22" s="356" t="s">
        <v>99</v>
      </c>
      <c r="F22" s="78" t="s">
        <v>100</v>
      </c>
      <c r="G22" s="372" t="s">
        <v>101</v>
      </c>
      <c r="H22" s="354" t="s">
        <v>43</v>
      </c>
      <c r="I22" s="354" t="s">
        <v>33</v>
      </c>
      <c r="J22" s="354" t="s">
        <v>28</v>
      </c>
      <c r="K22" s="354" t="s">
        <v>35</v>
      </c>
      <c r="L22" s="370">
        <v>150</v>
      </c>
      <c r="M22" s="367" t="s">
        <v>31</v>
      </c>
      <c r="N22" s="78">
        <v>471572.75</v>
      </c>
      <c r="O22" s="368">
        <v>44211</v>
      </c>
      <c r="P22" s="371">
        <v>44281</v>
      </c>
      <c r="Q22" s="91">
        <f t="shared" si="1"/>
        <v>910.37210424710429</v>
      </c>
      <c r="R22" s="369" t="s">
        <v>34</v>
      </c>
      <c r="S22" s="48">
        <v>518</v>
      </c>
      <c r="T22" s="89">
        <f t="shared" si="0"/>
        <v>0</v>
      </c>
      <c r="U22" s="355">
        <v>0</v>
      </c>
      <c r="V22" s="373" t="s">
        <v>102</v>
      </c>
      <c r="W22" s="373" t="s">
        <v>103</v>
      </c>
    </row>
    <row r="23" spans="1:23" s="34" customFormat="1" ht="45" customHeight="1" x14ac:dyDescent="0.2">
      <c r="A23" s="353"/>
      <c r="B23" s="353"/>
      <c r="C23" s="354"/>
      <c r="D23" s="355"/>
      <c r="E23" s="356"/>
      <c r="F23" s="78" t="s">
        <v>104</v>
      </c>
      <c r="G23" s="372"/>
      <c r="H23" s="354"/>
      <c r="I23" s="354"/>
      <c r="J23" s="354"/>
      <c r="K23" s="354"/>
      <c r="L23" s="370"/>
      <c r="M23" s="367"/>
      <c r="N23" s="78">
        <v>70941.34</v>
      </c>
      <c r="O23" s="368"/>
      <c r="P23" s="371"/>
      <c r="Q23" s="91">
        <f t="shared" si="1"/>
        <v>435.22294478527607</v>
      </c>
      <c r="R23" s="369"/>
      <c r="S23" s="48">
        <v>163</v>
      </c>
      <c r="T23" s="89">
        <f t="shared" si="0"/>
        <v>0</v>
      </c>
      <c r="U23" s="355"/>
      <c r="V23" s="373"/>
      <c r="W23" s="373"/>
    </row>
    <row r="24" spans="1:23" s="34" customFormat="1" ht="45" customHeight="1" x14ac:dyDescent="0.2">
      <c r="A24" s="353">
        <v>9</v>
      </c>
      <c r="B24" s="353" t="s">
        <v>27</v>
      </c>
      <c r="C24" s="354" t="s">
        <v>28</v>
      </c>
      <c r="D24" s="355" t="s">
        <v>105</v>
      </c>
      <c r="E24" s="356" t="s">
        <v>106</v>
      </c>
      <c r="F24" s="78" t="s">
        <v>107</v>
      </c>
      <c r="G24" s="372" t="s">
        <v>101</v>
      </c>
      <c r="H24" s="354" t="s">
        <v>43</v>
      </c>
      <c r="I24" s="354" t="s">
        <v>33</v>
      </c>
      <c r="J24" s="354" t="s">
        <v>28</v>
      </c>
      <c r="K24" s="354" t="s">
        <v>33</v>
      </c>
      <c r="L24" s="374">
        <v>150</v>
      </c>
      <c r="M24" s="367" t="s">
        <v>31</v>
      </c>
      <c r="N24" s="78">
        <v>467107.9</v>
      </c>
      <c r="O24" s="368">
        <v>44263</v>
      </c>
      <c r="P24" s="371">
        <v>44358</v>
      </c>
      <c r="Q24" s="91">
        <f t="shared" si="1"/>
        <v>903.49690522243714</v>
      </c>
      <c r="R24" s="369" t="s">
        <v>34</v>
      </c>
      <c r="S24" s="48">
        <v>517</v>
      </c>
      <c r="T24" s="89">
        <f t="shared" si="0"/>
        <v>0</v>
      </c>
      <c r="U24" s="355">
        <v>0</v>
      </c>
      <c r="V24" s="373" t="s">
        <v>108</v>
      </c>
      <c r="W24" s="373" t="s">
        <v>109</v>
      </c>
    </row>
    <row r="25" spans="1:23" s="34" customFormat="1" ht="45" customHeight="1" x14ac:dyDescent="0.2">
      <c r="A25" s="353"/>
      <c r="B25" s="353"/>
      <c r="C25" s="354"/>
      <c r="D25" s="355"/>
      <c r="E25" s="356"/>
      <c r="F25" s="78" t="s">
        <v>110</v>
      </c>
      <c r="G25" s="372"/>
      <c r="H25" s="354"/>
      <c r="I25" s="354"/>
      <c r="J25" s="354"/>
      <c r="K25" s="354"/>
      <c r="L25" s="374"/>
      <c r="M25" s="367"/>
      <c r="N25" s="78">
        <v>73472.45</v>
      </c>
      <c r="O25" s="368"/>
      <c r="P25" s="371"/>
      <c r="Q25" s="91">
        <f t="shared" si="1"/>
        <v>442.60512048192771</v>
      </c>
      <c r="R25" s="369"/>
      <c r="S25" s="48">
        <v>166</v>
      </c>
      <c r="T25" s="89">
        <f t="shared" si="0"/>
        <v>0</v>
      </c>
      <c r="U25" s="355"/>
      <c r="V25" s="373"/>
      <c r="W25" s="373"/>
    </row>
    <row r="26" spans="1:23" s="34" customFormat="1" ht="45" customHeight="1" x14ac:dyDescent="0.2">
      <c r="A26" s="353">
        <v>10</v>
      </c>
      <c r="B26" s="353" t="s">
        <v>27</v>
      </c>
      <c r="C26" s="354" t="s">
        <v>28</v>
      </c>
      <c r="D26" s="355" t="s">
        <v>111</v>
      </c>
      <c r="E26" s="356" t="s">
        <v>112</v>
      </c>
      <c r="F26" s="78" t="s">
        <v>113</v>
      </c>
      <c r="G26" s="372" t="s">
        <v>52</v>
      </c>
      <c r="H26" s="353" t="s">
        <v>55</v>
      </c>
      <c r="I26" s="353" t="s">
        <v>33</v>
      </c>
      <c r="J26" s="354" t="s">
        <v>28</v>
      </c>
      <c r="K26" s="353" t="s">
        <v>33</v>
      </c>
      <c r="L26" s="374">
        <v>350</v>
      </c>
      <c r="M26" s="367" t="s">
        <v>31</v>
      </c>
      <c r="N26" s="78">
        <v>590378.67000000004</v>
      </c>
      <c r="O26" s="368">
        <v>44202</v>
      </c>
      <c r="P26" s="371">
        <v>44246</v>
      </c>
      <c r="Q26" s="91">
        <f t="shared" si="1"/>
        <v>638.24721081081088</v>
      </c>
      <c r="R26" s="369" t="s">
        <v>34</v>
      </c>
      <c r="S26" s="48">
        <v>925</v>
      </c>
      <c r="T26" s="89">
        <f t="shared" si="0"/>
        <v>0</v>
      </c>
      <c r="U26" s="355">
        <v>0</v>
      </c>
      <c r="V26" s="373" t="s">
        <v>114</v>
      </c>
      <c r="W26" s="373" t="s">
        <v>115</v>
      </c>
    </row>
    <row r="27" spans="1:23" s="34" customFormat="1" ht="45" customHeight="1" x14ac:dyDescent="0.2">
      <c r="A27" s="353"/>
      <c r="B27" s="353"/>
      <c r="C27" s="354"/>
      <c r="D27" s="355"/>
      <c r="E27" s="356"/>
      <c r="F27" s="78" t="s">
        <v>116</v>
      </c>
      <c r="G27" s="372"/>
      <c r="H27" s="353"/>
      <c r="I27" s="353"/>
      <c r="J27" s="354"/>
      <c r="K27" s="353"/>
      <c r="L27" s="374"/>
      <c r="M27" s="367"/>
      <c r="N27" s="78">
        <v>242119.5</v>
      </c>
      <c r="O27" s="368"/>
      <c r="P27" s="371"/>
      <c r="Q27" s="91">
        <f t="shared" si="1"/>
        <v>350.39001447178003</v>
      </c>
      <c r="R27" s="369"/>
      <c r="S27" s="48">
        <v>691</v>
      </c>
      <c r="T27" s="89">
        <f>U27*100%/N27</f>
        <v>0</v>
      </c>
      <c r="U27" s="355"/>
      <c r="V27" s="373"/>
      <c r="W27" s="373"/>
    </row>
    <row r="28" spans="1:23" s="34" customFormat="1" ht="45" customHeight="1" x14ac:dyDescent="0.2">
      <c r="A28" s="353"/>
      <c r="B28" s="353"/>
      <c r="C28" s="354"/>
      <c r="D28" s="355"/>
      <c r="E28" s="356"/>
      <c r="F28" s="78" t="s">
        <v>117</v>
      </c>
      <c r="G28" s="372"/>
      <c r="H28" s="353"/>
      <c r="I28" s="353"/>
      <c r="J28" s="354"/>
      <c r="K28" s="353"/>
      <c r="L28" s="374"/>
      <c r="M28" s="367"/>
      <c r="N28" s="78">
        <v>96179.65</v>
      </c>
      <c r="O28" s="368"/>
      <c r="P28" s="371"/>
      <c r="Q28" s="91">
        <f t="shared" si="1"/>
        <v>1479.686923076923</v>
      </c>
      <c r="R28" s="369"/>
      <c r="S28" s="48">
        <v>65</v>
      </c>
      <c r="T28" s="89">
        <f t="shared" si="0"/>
        <v>0</v>
      </c>
      <c r="U28" s="355"/>
      <c r="V28" s="373"/>
      <c r="W28" s="373"/>
    </row>
    <row r="29" spans="1:23" s="34" customFormat="1" ht="45" customHeight="1" x14ac:dyDescent="0.2">
      <c r="A29" s="76">
        <v>11</v>
      </c>
      <c r="B29" s="76" t="s">
        <v>27</v>
      </c>
      <c r="C29" s="77" t="s">
        <v>28</v>
      </c>
      <c r="D29" s="78" t="s">
        <v>118</v>
      </c>
      <c r="E29" s="79" t="s">
        <v>119</v>
      </c>
      <c r="F29" s="78" t="s">
        <v>120</v>
      </c>
      <c r="G29" s="118" t="s">
        <v>29</v>
      </c>
      <c r="H29" s="77" t="s">
        <v>48</v>
      </c>
      <c r="I29" s="77" t="s">
        <v>33</v>
      </c>
      <c r="J29" s="77" t="s">
        <v>28</v>
      </c>
      <c r="K29" s="77" t="s">
        <v>33</v>
      </c>
      <c r="L29" s="88">
        <v>180</v>
      </c>
      <c r="M29" s="81" t="s">
        <v>31</v>
      </c>
      <c r="N29" s="78">
        <v>250125</v>
      </c>
      <c r="O29" s="82">
        <v>44214</v>
      </c>
      <c r="P29" s="85">
        <v>44330</v>
      </c>
      <c r="Q29" s="91">
        <f t="shared" si="1"/>
        <v>115</v>
      </c>
      <c r="R29" s="83" t="s">
        <v>39</v>
      </c>
      <c r="S29" s="48">
        <v>2175</v>
      </c>
      <c r="T29" s="89">
        <f t="shared" si="0"/>
        <v>0</v>
      </c>
      <c r="U29" s="78">
        <v>0</v>
      </c>
      <c r="V29" s="59" t="s">
        <v>121</v>
      </c>
      <c r="W29" s="59" t="s">
        <v>122</v>
      </c>
    </row>
    <row r="30" spans="1:23" s="34" customFormat="1" ht="45" customHeight="1" x14ac:dyDescent="0.2">
      <c r="A30" s="353">
        <v>12</v>
      </c>
      <c r="B30" s="353" t="s">
        <v>27</v>
      </c>
      <c r="C30" s="353" t="s">
        <v>28</v>
      </c>
      <c r="D30" s="355" t="s">
        <v>123</v>
      </c>
      <c r="E30" s="356" t="s">
        <v>124</v>
      </c>
      <c r="F30" s="78" t="s">
        <v>125</v>
      </c>
      <c r="G30" s="372" t="s">
        <v>44</v>
      </c>
      <c r="H30" s="353" t="s">
        <v>36</v>
      </c>
      <c r="I30" s="354" t="s">
        <v>35</v>
      </c>
      <c r="J30" s="353" t="s">
        <v>28</v>
      </c>
      <c r="K30" s="354" t="s">
        <v>35</v>
      </c>
      <c r="L30" s="374">
        <v>450</v>
      </c>
      <c r="M30" s="367" t="s">
        <v>31</v>
      </c>
      <c r="N30" s="78">
        <v>1160396.45</v>
      </c>
      <c r="O30" s="368">
        <v>44228</v>
      </c>
      <c r="P30" s="371">
        <v>44323</v>
      </c>
      <c r="Q30" s="91">
        <f t="shared" si="1"/>
        <v>833.61813936781607</v>
      </c>
      <c r="R30" s="369" t="s">
        <v>34</v>
      </c>
      <c r="S30" s="48">
        <v>1392</v>
      </c>
      <c r="T30" s="89">
        <f t="shared" si="0"/>
        <v>0</v>
      </c>
      <c r="U30" s="355">
        <v>0</v>
      </c>
      <c r="V30" s="373" t="s">
        <v>126</v>
      </c>
      <c r="W30" s="373" t="s">
        <v>127</v>
      </c>
    </row>
    <row r="31" spans="1:23" s="34" customFormat="1" ht="45" customHeight="1" x14ac:dyDescent="0.2">
      <c r="A31" s="353"/>
      <c r="B31" s="353"/>
      <c r="C31" s="353"/>
      <c r="D31" s="355"/>
      <c r="E31" s="356"/>
      <c r="F31" s="78" t="s">
        <v>104</v>
      </c>
      <c r="G31" s="372"/>
      <c r="H31" s="353"/>
      <c r="I31" s="354"/>
      <c r="J31" s="353"/>
      <c r="K31" s="354"/>
      <c r="L31" s="374"/>
      <c r="M31" s="367"/>
      <c r="N31" s="78">
        <v>201714.7</v>
      </c>
      <c r="O31" s="368"/>
      <c r="P31" s="371"/>
      <c r="Q31" s="91">
        <f t="shared" si="1"/>
        <v>382.03541666666666</v>
      </c>
      <c r="R31" s="369"/>
      <c r="S31" s="48">
        <v>528</v>
      </c>
      <c r="T31" s="89">
        <f t="shared" si="0"/>
        <v>0</v>
      </c>
      <c r="U31" s="355"/>
      <c r="V31" s="373"/>
      <c r="W31" s="373"/>
    </row>
    <row r="32" spans="1:23" s="34" customFormat="1" ht="45" customHeight="1" x14ac:dyDescent="0.2">
      <c r="A32" s="76">
        <v>13</v>
      </c>
      <c r="B32" s="76" t="s">
        <v>27</v>
      </c>
      <c r="C32" s="77" t="s">
        <v>28</v>
      </c>
      <c r="D32" s="78" t="s">
        <v>128</v>
      </c>
      <c r="E32" s="79" t="s">
        <v>129</v>
      </c>
      <c r="F32" s="78" t="s">
        <v>130</v>
      </c>
      <c r="G32" s="118" t="s">
        <v>29</v>
      </c>
      <c r="H32" s="77" t="s">
        <v>45</v>
      </c>
      <c r="I32" s="77" t="s">
        <v>38</v>
      </c>
      <c r="J32" s="77" t="s">
        <v>28</v>
      </c>
      <c r="K32" s="77" t="s">
        <v>41</v>
      </c>
      <c r="L32" s="88">
        <v>150</v>
      </c>
      <c r="M32" s="81" t="s">
        <v>31</v>
      </c>
      <c r="N32" s="78">
        <v>145000</v>
      </c>
      <c r="O32" s="82">
        <v>44214</v>
      </c>
      <c r="P32" s="85">
        <v>44267</v>
      </c>
      <c r="Q32" s="91">
        <f t="shared" si="1"/>
        <v>145000</v>
      </c>
      <c r="R32" s="83" t="s">
        <v>32</v>
      </c>
      <c r="S32" s="48">
        <v>1</v>
      </c>
      <c r="T32" s="89">
        <f t="shared" si="0"/>
        <v>0</v>
      </c>
      <c r="U32" s="78">
        <v>0</v>
      </c>
      <c r="V32" s="59" t="s">
        <v>131</v>
      </c>
      <c r="W32" s="59" t="s">
        <v>132</v>
      </c>
    </row>
    <row r="33" spans="1:23" s="34" customFormat="1" ht="75" customHeight="1" x14ac:dyDescent="0.2">
      <c r="A33" s="76">
        <v>14</v>
      </c>
      <c r="B33" s="76" t="s">
        <v>27</v>
      </c>
      <c r="C33" s="77" t="s">
        <v>40</v>
      </c>
      <c r="D33" s="78" t="s">
        <v>133</v>
      </c>
      <c r="E33" s="79" t="s">
        <v>134</v>
      </c>
      <c r="F33" s="78" t="s">
        <v>135</v>
      </c>
      <c r="G33" s="94" t="s">
        <v>42</v>
      </c>
      <c r="H33" s="77" t="s">
        <v>45</v>
      </c>
      <c r="I33" s="77" t="s">
        <v>41</v>
      </c>
      <c r="J33" s="77" t="s">
        <v>40</v>
      </c>
      <c r="K33" s="77" t="s">
        <v>41</v>
      </c>
      <c r="L33" s="88">
        <v>150</v>
      </c>
      <c r="M33" s="64" t="s">
        <v>31</v>
      </c>
      <c r="N33" s="78">
        <v>421419.5</v>
      </c>
      <c r="O33" s="82">
        <v>44207</v>
      </c>
      <c r="P33" s="85">
        <v>44274</v>
      </c>
      <c r="Q33" s="91">
        <f t="shared" si="1"/>
        <v>637.06651549508695</v>
      </c>
      <c r="R33" s="83" t="s">
        <v>39</v>
      </c>
      <c r="S33" s="48">
        <v>661.5</v>
      </c>
      <c r="T33" s="65">
        <f>U33*100%/1032489.33</f>
        <v>0.10203962107773067</v>
      </c>
      <c r="U33" s="78">
        <v>105354.82</v>
      </c>
      <c r="V33" s="59" t="s">
        <v>136</v>
      </c>
      <c r="W33" s="59" t="s">
        <v>137</v>
      </c>
    </row>
    <row r="34" spans="1:23" s="34" customFormat="1" ht="45" customHeight="1" x14ac:dyDescent="0.2">
      <c r="A34" s="353">
        <v>15</v>
      </c>
      <c r="B34" s="353" t="s">
        <v>27</v>
      </c>
      <c r="C34" s="354" t="s">
        <v>40</v>
      </c>
      <c r="D34" s="355" t="s">
        <v>138</v>
      </c>
      <c r="E34" s="356" t="s">
        <v>139</v>
      </c>
      <c r="F34" s="78" t="s">
        <v>140</v>
      </c>
      <c r="G34" s="372" t="s">
        <v>52</v>
      </c>
      <c r="H34" s="354" t="s">
        <v>141</v>
      </c>
      <c r="I34" s="353" t="s">
        <v>50</v>
      </c>
      <c r="J34" s="354" t="s">
        <v>40</v>
      </c>
      <c r="K34" s="354" t="s">
        <v>50</v>
      </c>
      <c r="L34" s="374">
        <v>250</v>
      </c>
      <c r="M34" s="367" t="s">
        <v>31</v>
      </c>
      <c r="N34" s="78">
        <v>892536.2</v>
      </c>
      <c r="O34" s="368">
        <v>44221</v>
      </c>
      <c r="P34" s="371">
        <v>44302</v>
      </c>
      <c r="Q34" s="91">
        <f t="shared" si="1"/>
        <v>918.24711934156369</v>
      </c>
      <c r="R34" s="369" t="s">
        <v>34</v>
      </c>
      <c r="S34" s="48">
        <v>972</v>
      </c>
      <c r="T34" s="375">
        <f>U35*100%/N35</f>
        <v>0</v>
      </c>
      <c r="U34" s="355">
        <v>0</v>
      </c>
      <c r="V34" s="373" t="s">
        <v>142</v>
      </c>
      <c r="W34" s="373" t="s">
        <v>143</v>
      </c>
    </row>
    <row r="35" spans="1:23" s="34" customFormat="1" ht="45" customHeight="1" x14ac:dyDescent="0.2">
      <c r="A35" s="353"/>
      <c r="B35" s="353"/>
      <c r="C35" s="354"/>
      <c r="D35" s="355"/>
      <c r="E35" s="356"/>
      <c r="F35" s="78" t="s">
        <v>116</v>
      </c>
      <c r="G35" s="372"/>
      <c r="H35" s="354"/>
      <c r="I35" s="353"/>
      <c r="J35" s="354"/>
      <c r="K35" s="354"/>
      <c r="L35" s="374"/>
      <c r="M35" s="367"/>
      <c r="N35" s="78">
        <v>189208.81</v>
      </c>
      <c r="O35" s="368"/>
      <c r="P35" s="371"/>
      <c r="Q35" s="91">
        <f t="shared" si="1"/>
        <v>461.48490243902438</v>
      </c>
      <c r="R35" s="369"/>
      <c r="S35" s="48">
        <v>410</v>
      </c>
      <c r="T35" s="375"/>
      <c r="U35" s="355"/>
      <c r="V35" s="373"/>
      <c r="W35" s="373"/>
    </row>
    <row r="36" spans="1:23" s="34" customFormat="1" ht="45" customHeight="1" x14ac:dyDescent="0.2">
      <c r="A36" s="76">
        <v>16</v>
      </c>
      <c r="B36" s="76" t="s">
        <v>27</v>
      </c>
      <c r="C36" s="77" t="s">
        <v>40</v>
      </c>
      <c r="D36" s="78" t="s">
        <v>144</v>
      </c>
      <c r="E36" s="79" t="s">
        <v>145</v>
      </c>
      <c r="F36" s="78" t="s">
        <v>146</v>
      </c>
      <c r="G36" s="118" t="s">
        <v>29</v>
      </c>
      <c r="H36" s="77" t="s">
        <v>48</v>
      </c>
      <c r="I36" s="77" t="s">
        <v>56</v>
      </c>
      <c r="J36" s="77" t="s">
        <v>40</v>
      </c>
      <c r="K36" s="77" t="s">
        <v>56</v>
      </c>
      <c r="L36" s="88">
        <v>250</v>
      </c>
      <c r="M36" s="81" t="s">
        <v>31</v>
      </c>
      <c r="N36" s="78">
        <v>172500</v>
      </c>
      <c r="O36" s="82">
        <v>44228</v>
      </c>
      <c r="P36" s="85">
        <v>44302</v>
      </c>
      <c r="Q36" s="91">
        <f t="shared" si="1"/>
        <v>115</v>
      </c>
      <c r="R36" s="83" t="s">
        <v>34</v>
      </c>
      <c r="S36" s="48">
        <v>1500</v>
      </c>
      <c r="T36" s="89">
        <f>U36*100%/N36</f>
        <v>0</v>
      </c>
      <c r="U36" s="78">
        <v>0</v>
      </c>
      <c r="V36" s="59" t="s">
        <v>147</v>
      </c>
      <c r="W36" s="59" t="s">
        <v>148</v>
      </c>
    </row>
    <row r="37" spans="1:23" s="34" customFormat="1" ht="45" customHeight="1" x14ac:dyDescent="0.2">
      <c r="A37" s="353">
        <v>17</v>
      </c>
      <c r="B37" s="353" t="s">
        <v>27</v>
      </c>
      <c r="C37" s="354" t="s">
        <v>40</v>
      </c>
      <c r="D37" s="355" t="s">
        <v>149</v>
      </c>
      <c r="E37" s="356" t="s">
        <v>150</v>
      </c>
      <c r="F37" s="78" t="s">
        <v>151</v>
      </c>
      <c r="G37" s="372" t="s">
        <v>44</v>
      </c>
      <c r="H37" s="77" t="s">
        <v>48</v>
      </c>
      <c r="I37" s="354" t="s">
        <v>37</v>
      </c>
      <c r="J37" s="354" t="s">
        <v>40</v>
      </c>
      <c r="K37" s="354" t="s">
        <v>37</v>
      </c>
      <c r="L37" s="374">
        <v>150</v>
      </c>
      <c r="M37" s="367" t="s">
        <v>31</v>
      </c>
      <c r="N37" s="78">
        <v>603439</v>
      </c>
      <c r="O37" s="368">
        <v>44197</v>
      </c>
      <c r="P37" s="371">
        <v>44309</v>
      </c>
      <c r="Q37" s="91">
        <f t="shared" si="1"/>
        <v>855.94184397163122</v>
      </c>
      <c r="R37" s="369" t="s">
        <v>34</v>
      </c>
      <c r="S37" s="48">
        <v>705</v>
      </c>
      <c r="T37" s="89">
        <f t="shared" ref="T37:T46" si="2">U37*100%/N37</f>
        <v>0</v>
      </c>
      <c r="U37" s="355">
        <v>0</v>
      </c>
      <c r="V37" s="373" t="s">
        <v>152</v>
      </c>
      <c r="W37" s="373" t="s">
        <v>153</v>
      </c>
    </row>
    <row r="38" spans="1:23" s="34" customFormat="1" ht="45" customHeight="1" x14ac:dyDescent="0.2">
      <c r="A38" s="353"/>
      <c r="B38" s="353"/>
      <c r="C38" s="354"/>
      <c r="D38" s="355"/>
      <c r="E38" s="356"/>
      <c r="F38" s="78" t="s">
        <v>104</v>
      </c>
      <c r="G38" s="372"/>
      <c r="H38" s="77" t="s">
        <v>48</v>
      </c>
      <c r="I38" s="354"/>
      <c r="J38" s="354"/>
      <c r="K38" s="354"/>
      <c r="L38" s="374"/>
      <c r="M38" s="367"/>
      <c r="N38" s="78">
        <v>107298.65</v>
      </c>
      <c r="O38" s="368"/>
      <c r="P38" s="371"/>
      <c r="Q38" s="91">
        <f t="shared" si="1"/>
        <v>397.4024074074074</v>
      </c>
      <c r="R38" s="369"/>
      <c r="S38" s="48">
        <v>270</v>
      </c>
      <c r="T38" s="89">
        <f t="shared" si="2"/>
        <v>0</v>
      </c>
      <c r="U38" s="355"/>
      <c r="V38" s="373"/>
      <c r="W38" s="373"/>
    </row>
    <row r="39" spans="1:23" s="34" customFormat="1" ht="45" customHeight="1" x14ac:dyDescent="0.2">
      <c r="A39" s="353">
        <v>18</v>
      </c>
      <c r="B39" s="353" t="s">
        <v>27</v>
      </c>
      <c r="C39" s="354" t="s">
        <v>40</v>
      </c>
      <c r="D39" s="355" t="s">
        <v>154</v>
      </c>
      <c r="E39" s="356" t="s">
        <v>155</v>
      </c>
      <c r="F39" s="78" t="s">
        <v>156</v>
      </c>
      <c r="G39" s="372" t="s">
        <v>52</v>
      </c>
      <c r="H39" s="354" t="s">
        <v>55</v>
      </c>
      <c r="I39" s="354" t="s">
        <v>33</v>
      </c>
      <c r="J39" s="354" t="s">
        <v>40</v>
      </c>
      <c r="K39" s="354" t="s">
        <v>33</v>
      </c>
      <c r="L39" s="374">
        <v>350</v>
      </c>
      <c r="M39" s="367" t="s">
        <v>31</v>
      </c>
      <c r="N39" s="78">
        <v>2413093.2000000002</v>
      </c>
      <c r="O39" s="368">
        <v>44242</v>
      </c>
      <c r="P39" s="371">
        <v>44337</v>
      </c>
      <c r="Q39" s="91">
        <f t="shared" si="1"/>
        <v>903.10374251497012</v>
      </c>
      <c r="R39" s="369" t="s">
        <v>34</v>
      </c>
      <c r="S39" s="48">
        <v>2672</v>
      </c>
      <c r="T39" s="89">
        <f t="shared" si="2"/>
        <v>0</v>
      </c>
      <c r="U39" s="355">
        <v>0</v>
      </c>
      <c r="V39" s="373" t="s">
        <v>157</v>
      </c>
      <c r="W39" s="373" t="s">
        <v>158</v>
      </c>
    </row>
    <row r="40" spans="1:23" s="34" customFormat="1" ht="45" customHeight="1" x14ac:dyDescent="0.2">
      <c r="A40" s="353"/>
      <c r="B40" s="353"/>
      <c r="C40" s="354"/>
      <c r="D40" s="355"/>
      <c r="E40" s="356"/>
      <c r="F40" s="78" t="s">
        <v>116</v>
      </c>
      <c r="G40" s="372"/>
      <c r="H40" s="354"/>
      <c r="I40" s="354"/>
      <c r="J40" s="354"/>
      <c r="K40" s="354"/>
      <c r="L40" s="374"/>
      <c r="M40" s="367"/>
      <c r="N40" s="78">
        <v>527394.65</v>
      </c>
      <c r="O40" s="368"/>
      <c r="P40" s="371"/>
      <c r="Q40" s="91">
        <f t="shared" si="1"/>
        <v>470.88808035714288</v>
      </c>
      <c r="R40" s="369"/>
      <c r="S40" s="48">
        <v>1120</v>
      </c>
      <c r="T40" s="89">
        <f t="shared" si="2"/>
        <v>0</v>
      </c>
      <c r="U40" s="355"/>
      <c r="V40" s="373"/>
      <c r="W40" s="373"/>
    </row>
    <row r="41" spans="1:23" s="34" customFormat="1" ht="45" customHeight="1" x14ac:dyDescent="0.2">
      <c r="A41" s="354">
        <v>19</v>
      </c>
      <c r="B41" s="353" t="s">
        <v>27</v>
      </c>
      <c r="C41" s="77" t="s">
        <v>40</v>
      </c>
      <c r="D41" s="355" t="s">
        <v>159</v>
      </c>
      <c r="E41" s="356" t="s">
        <v>160</v>
      </c>
      <c r="F41" s="78" t="s">
        <v>161</v>
      </c>
      <c r="G41" s="372" t="s">
        <v>44</v>
      </c>
      <c r="H41" s="353" t="s">
        <v>48</v>
      </c>
      <c r="I41" s="354" t="s">
        <v>37</v>
      </c>
      <c r="J41" s="77" t="s">
        <v>40</v>
      </c>
      <c r="K41" s="354" t="s">
        <v>37</v>
      </c>
      <c r="L41" s="374">
        <v>250</v>
      </c>
      <c r="M41" s="367" t="s">
        <v>31</v>
      </c>
      <c r="N41" s="78">
        <v>659190.23</v>
      </c>
      <c r="O41" s="368">
        <v>44249</v>
      </c>
      <c r="P41" s="371">
        <v>44344</v>
      </c>
      <c r="Q41" s="91">
        <f t="shared" si="1"/>
        <v>858.32061197916664</v>
      </c>
      <c r="R41" s="369" t="s">
        <v>34</v>
      </c>
      <c r="S41" s="48">
        <v>768</v>
      </c>
      <c r="T41" s="89">
        <f t="shared" si="2"/>
        <v>0</v>
      </c>
      <c r="U41" s="78">
        <v>0</v>
      </c>
      <c r="V41" s="373" t="s">
        <v>162</v>
      </c>
      <c r="W41" s="373" t="s">
        <v>163</v>
      </c>
    </row>
    <row r="42" spans="1:23" s="34" customFormat="1" ht="45" customHeight="1" x14ac:dyDescent="0.2">
      <c r="A42" s="354"/>
      <c r="B42" s="353"/>
      <c r="C42" s="77"/>
      <c r="D42" s="355"/>
      <c r="E42" s="356"/>
      <c r="F42" s="78" t="s">
        <v>164</v>
      </c>
      <c r="G42" s="372"/>
      <c r="H42" s="353"/>
      <c r="I42" s="354"/>
      <c r="J42" s="77"/>
      <c r="K42" s="354"/>
      <c r="L42" s="374"/>
      <c r="M42" s="367"/>
      <c r="N42" s="78">
        <v>95336.48</v>
      </c>
      <c r="O42" s="368"/>
      <c r="P42" s="371"/>
      <c r="Q42" s="91">
        <f t="shared" si="1"/>
        <v>397.2353333333333</v>
      </c>
      <c r="R42" s="369"/>
      <c r="S42" s="48">
        <v>240</v>
      </c>
      <c r="T42" s="89">
        <f t="shared" si="2"/>
        <v>0</v>
      </c>
      <c r="U42" s="78"/>
      <c r="V42" s="373"/>
      <c r="W42" s="373"/>
    </row>
    <row r="43" spans="1:23" s="34" customFormat="1" ht="45" customHeight="1" x14ac:dyDescent="0.2">
      <c r="A43" s="354">
        <v>20</v>
      </c>
      <c r="B43" s="353" t="s">
        <v>27</v>
      </c>
      <c r="C43" s="353" t="s">
        <v>40</v>
      </c>
      <c r="D43" s="355" t="s">
        <v>165</v>
      </c>
      <c r="E43" s="356" t="s">
        <v>166</v>
      </c>
      <c r="F43" s="78" t="s">
        <v>167</v>
      </c>
      <c r="G43" s="372" t="s">
        <v>52</v>
      </c>
      <c r="H43" s="353" t="s">
        <v>36</v>
      </c>
      <c r="I43" s="354" t="s">
        <v>33</v>
      </c>
      <c r="J43" s="353" t="s">
        <v>40</v>
      </c>
      <c r="K43" s="353" t="s">
        <v>33</v>
      </c>
      <c r="L43" s="370">
        <v>180</v>
      </c>
      <c r="M43" s="367" t="s">
        <v>31</v>
      </c>
      <c r="N43" s="78">
        <v>532172.69999999995</v>
      </c>
      <c r="O43" s="371">
        <v>44263</v>
      </c>
      <c r="P43" s="368">
        <v>44365</v>
      </c>
      <c r="Q43" s="91">
        <f t="shared" si="1"/>
        <v>922.30970537261692</v>
      </c>
      <c r="R43" s="376" t="s">
        <v>34</v>
      </c>
      <c r="S43" s="67">
        <v>577</v>
      </c>
      <c r="T43" s="89">
        <f t="shared" si="2"/>
        <v>0</v>
      </c>
      <c r="U43" s="78">
        <v>0</v>
      </c>
      <c r="V43" s="373" t="s">
        <v>168</v>
      </c>
      <c r="W43" s="373" t="s">
        <v>46</v>
      </c>
    </row>
    <row r="44" spans="1:23" s="34" customFormat="1" ht="45" customHeight="1" x14ac:dyDescent="0.2">
      <c r="A44" s="354"/>
      <c r="B44" s="353"/>
      <c r="C44" s="353"/>
      <c r="D44" s="355"/>
      <c r="E44" s="356"/>
      <c r="F44" s="78" t="s">
        <v>104</v>
      </c>
      <c r="G44" s="372"/>
      <c r="H44" s="353"/>
      <c r="I44" s="354"/>
      <c r="J44" s="353"/>
      <c r="K44" s="353"/>
      <c r="L44" s="370"/>
      <c r="M44" s="367"/>
      <c r="N44" s="78">
        <v>115623.2</v>
      </c>
      <c r="O44" s="371"/>
      <c r="P44" s="368"/>
      <c r="Q44" s="91">
        <f t="shared" si="1"/>
        <v>436.31396226415092</v>
      </c>
      <c r="R44" s="376"/>
      <c r="S44" s="67">
        <v>265</v>
      </c>
      <c r="T44" s="89">
        <f t="shared" si="2"/>
        <v>0</v>
      </c>
      <c r="U44" s="78"/>
      <c r="V44" s="373"/>
      <c r="W44" s="373"/>
    </row>
    <row r="45" spans="1:23" s="34" customFormat="1" ht="45" customHeight="1" x14ac:dyDescent="0.2">
      <c r="A45" s="353">
        <v>21</v>
      </c>
      <c r="B45" s="353" t="s">
        <v>27</v>
      </c>
      <c r="C45" s="353" t="s">
        <v>40</v>
      </c>
      <c r="D45" s="377" t="s">
        <v>169</v>
      </c>
      <c r="E45" s="356" t="s">
        <v>170</v>
      </c>
      <c r="F45" s="78" t="s">
        <v>171</v>
      </c>
      <c r="G45" s="118" t="s">
        <v>29</v>
      </c>
      <c r="H45" s="354" t="s">
        <v>48</v>
      </c>
      <c r="I45" s="353" t="s">
        <v>30</v>
      </c>
      <c r="J45" s="353" t="s">
        <v>40</v>
      </c>
      <c r="K45" s="353" t="s">
        <v>30</v>
      </c>
      <c r="L45" s="370">
        <v>150</v>
      </c>
      <c r="M45" s="367" t="s">
        <v>31</v>
      </c>
      <c r="N45" s="78">
        <v>138000</v>
      </c>
      <c r="O45" s="371">
        <v>44256</v>
      </c>
      <c r="P45" s="371">
        <v>44330</v>
      </c>
      <c r="Q45" s="91">
        <f t="shared" si="1"/>
        <v>115</v>
      </c>
      <c r="R45" s="376" t="s">
        <v>34</v>
      </c>
      <c r="S45" s="48">
        <v>1200</v>
      </c>
      <c r="T45" s="89">
        <f t="shared" si="2"/>
        <v>0</v>
      </c>
      <c r="U45" s="355">
        <v>0</v>
      </c>
      <c r="V45" s="373" t="s">
        <v>172</v>
      </c>
      <c r="W45" s="373" t="s">
        <v>173</v>
      </c>
    </row>
    <row r="46" spans="1:23" s="34" customFormat="1" ht="45" customHeight="1" x14ac:dyDescent="0.2">
      <c r="A46" s="353"/>
      <c r="B46" s="353"/>
      <c r="C46" s="353"/>
      <c r="D46" s="377"/>
      <c r="E46" s="356"/>
      <c r="F46" s="78" t="s">
        <v>174</v>
      </c>
      <c r="G46" s="118" t="s">
        <v>29</v>
      </c>
      <c r="H46" s="354"/>
      <c r="I46" s="353"/>
      <c r="J46" s="353"/>
      <c r="K46" s="353"/>
      <c r="L46" s="370"/>
      <c r="M46" s="367"/>
      <c r="N46" s="78">
        <v>151800</v>
      </c>
      <c r="O46" s="371"/>
      <c r="P46" s="371"/>
      <c r="Q46" s="91">
        <f t="shared" si="1"/>
        <v>115</v>
      </c>
      <c r="R46" s="376"/>
      <c r="S46" s="48">
        <v>1320</v>
      </c>
      <c r="T46" s="89">
        <f t="shared" si="2"/>
        <v>0</v>
      </c>
      <c r="U46" s="355"/>
      <c r="V46" s="373"/>
      <c r="W46" s="373"/>
    </row>
    <row r="47" spans="1:23" s="34" customFormat="1" ht="45" customHeight="1" x14ac:dyDescent="0.2">
      <c r="A47" s="353">
        <v>22</v>
      </c>
      <c r="B47" s="353" t="s">
        <v>27</v>
      </c>
      <c r="C47" s="354" t="s">
        <v>47</v>
      </c>
      <c r="D47" s="355" t="s">
        <v>175</v>
      </c>
      <c r="E47" s="356" t="s">
        <v>176</v>
      </c>
      <c r="F47" s="78" t="s">
        <v>177</v>
      </c>
      <c r="G47" s="372" t="s">
        <v>51</v>
      </c>
      <c r="H47" s="353" t="s">
        <v>43</v>
      </c>
      <c r="I47" s="354" t="s">
        <v>33</v>
      </c>
      <c r="J47" s="354" t="s">
        <v>47</v>
      </c>
      <c r="K47" s="354" t="s">
        <v>33</v>
      </c>
      <c r="L47" s="374">
        <v>600</v>
      </c>
      <c r="M47" s="367" t="s">
        <v>31</v>
      </c>
      <c r="N47" s="78">
        <v>2207724.06</v>
      </c>
      <c r="O47" s="368">
        <v>44242</v>
      </c>
      <c r="P47" s="371">
        <v>44372</v>
      </c>
      <c r="Q47" s="91">
        <f t="shared" si="1"/>
        <v>1108.2952108433735</v>
      </c>
      <c r="R47" s="369" t="s">
        <v>34</v>
      </c>
      <c r="S47" s="48">
        <v>1992</v>
      </c>
      <c r="T47" s="375">
        <f>U47*100%/159897.33</f>
        <v>0</v>
      </c>
      <c r="U47" s="355">
        <v>0</v>
      </c>
      <c r="V47" s="373" t="s">
        <v>178</v>
      </c>
      <c r="W47" s="373" t="s">
        <v>179</v>
      </c>
    </row>
    <row r="48" spans="1:23" s="34" customFormat="1" ht="45" customHeight="1" x14ac:dyDescent="0.2">
      <c r="A48" s="353"/>
      <c r="B48" s="353"/>
      <c r="C48" s="354"/>
      <c r="D48" s="355"/>
      <c r="E48" s="356"/>
      <c r="F48" s="78" t="s">
        <v>116</v>
      </c>
      <c r="G48" s="372"/>
      <c r="H48" s="353"/>
      <c r="I48" s="354"/>
      <c r="J48" s="354"/>
      <c r="K48" s="354"/>
      <c r="L48" s="374"/>
      <c r="M48" s="367"/>
      <c r="N48" s="78"/>
      <c r="O48" s="368"/>
      <c r="P48" s="371"/>
      <c r="Q48" s="91">
        <f t="shared" si="1"/>
        <v>0</v>
      </c>
      <c r="R48" s="369"/>
      <c r="S48" s="48">
        <v>801</v>
      </c>
      <c r="T48" s="375"/>
      <c r="U48" s="355"/>
      <c r="V48" s="373"/>
      <c r="W48" s="373"/>
    </row>
    <row r="49" spans="1:23" s="34" customFormat="1" ht="45" customHeight="1" x14ac:dyDescent="0.2">
      <c r="A49" s="76">
        <v>23</v>
      </c>
      <c r="B49" s="76" t="s">
        <v>27</v>
      </c>
      <c r="C49" s="77" t="s">
        <v>47</v>
      </c>
      <c r="D49" s="78" t="s">
        <v>180</v>
      </c>
      <c r="E49" s="79" t="s">
        <v>181</v>
      </c>
      <c r="F49" s="78" t="s">
        <v>182</v>
      </c>
      <c r="G49" s="118" t="s">
        <v>183</v>
      </c>
      <c r="H49" s="77" t="s">
        <v>48</v>
      </c>
      <c r="I49" s="77" t="s">
        <v>33</v>
      </c>
      <c r="J49" s="77" t="s">
        <v>47</v>
      </c>
      <c r="K49" s="77" t="s">
        <v>33</v>
      </c>
      <c r="L49" s="88">
        <v>180</v>
      </c>
      <c r="M49" s="81" t="s">
        <v>31</v>
      </c>
      <c r="N49" s="78">
        <v>643697.92000000004</v>
      </c>
      <c r="O49" s="82">
        <v>44207</v>
      </c>
      <c r="P49" s="85">
        <v>44274</v>
      </c>
      <c r="Q49" s="91">
        <f t="shared" si="1"/>
        <v>214565.97333333336</v>
      </c>
      <c r="R49" s="83" t="s">
        <v>54</v>
      </c>
      <c r="S49" s="48">
        <v>3</v>
      </c>
      <c r="T49" s="89">
        <f t="shared" ref="T49:T82" si="3">U49*100%/N49</f>
        <v>0</v>
      </c>
      <c r="U49" s="78">
        <v>0</v>
      </c>
      <c r="V49" s="59" t="s">
        <v>184</v>
      </c>
      <c r="W49" s="59" t="s">
        <v>185</v>
      </c>
    </row>
    <row r="50" spans="1:23" s="34" customFormat="1" ht="45" customHeight="1" x14ac:dyDescent="0.2">
      <c r="A50" s="353">
        <v>24</v>
      </c>
      <c r="B50" s="353" t="s">
        <v>27</v>
      </c>
      <c r="C50" s="354" t="s">
        <v>47</v>
      </c>
      <c r="D50" s="355" t="s">
        <v>186</v>
      </c>
      <c r="E50" s="356" t="s">
        <v>187</v>
      </c>
      <c r="F50" s="78" t="s">
        <v>188</v>
      </c>
      <c r="G50" s="372" t="s">
        <v>42</v>
      </c>
      <c r="H50" s="353" t="s">
        <v>45</v>
      </c>
      <c r="I50" s="354" t="s">
        <v>41</v>
      </c>
      <c r="J50" s="354" t="s">
        <v>47</v>
      </c>
      <c r="K50" s="354" t="s">
        <v>41</v>
      </c>
      <c r="L50" s="374">
        <v>185</v>
      </c>
      <c r="M50" s="367" t="s">
        <v>31</v>
      </c>
      <c r="N50" s="78">
        <v>842067.85</v>
      </c>
      <c r="O50" s="368">
        <v>44230</v>
      </c>
      <c r="P50" s="371">
        <v>44338</v>
      </c>
      <c r="Q50" s="91">
        <f t="shared" si="1"/>
        <v>933.55637472283809</v>
      </c>
      <c r="R50" s="369" t="s">
        <v>39</v>
      </c>
      <c r="S50" s="48">
        <v>902</v>
      </c>
      <c r="T50" s="89">
        <f t="shared" si="3"/>
        <v>0</v>
      </c>
      <c r="U50" s="78">
        <v>0</v>
      </c>
      <c r="V50" s="373" t="s">
        <v>189</v>
      </c>
      <c r="W50" s="373" t="s">
        <v>190</v>
      </c>
    </row>
    <row r="51" spans="1:23" s="34" customFormat="1" ht="45" customHeight="1" x14ac:dyDescent="0.2">
      <c r="A51" s="353"/>
      <c r="B51" s="353"/>
      <c r="C51" s="354"/>
      <c r="D51" s="355"/>
      <c r="E51" s="356"/>
      <c r="F51" s="78" t="s">
        <v>116</v>
      </c>
      <c r="G51" s="372"/>
      <c r="H51" s="353"/>
      <c r="I51" s="354"/>
      <c r="J51" s="354"/>
      <c r="K51" s="354"/>
      <c r="L51" s="374"/>
      <c r="M51" s="367"/>
      <c r="N51" s="78">
        <v>163005.5</v>
      </c>
      <c r="O51" s="368"/>
      <c r="P51" s="371"/>
      <c r="Q51" s="91">
        <f t="shared" si="1"/>
        <v>391.84014423076923</v>
      </c>
      <c r="R51" s="369"/>
      <c r="S51" s="48">
        <v>416</v>
      </c>
      <c r="T51" s="89">
        <f t="shared" si="3"/>
        <v>0</v>
      </c>
      <c r="U51" s="78"/>
      <c r="V51" s="373"/>
      <c r="W51" s="373"/>
    </row>
    <row r="52" spans="1:23" s="34" customFormat="1" ht="45" customHeight="1" x14ac:dyDescent="0.2">
      <c r="A52" s="353">
        <v>25</v>
      </c>
      <c r="B52" s="353" t="s">
        <v>27</v>
      </c>
      <c r="C52" s="354" t="s">
        <v>47</v>
      </c>
      <c r="D52" s="355" t="s">
        <v>191</v>
      </c>
      <c r="E52" s="356" t="s">
        <v>192</v>
      </c>
      <c r="F52" s="78" t="s">
        <v>193</v>
      </c>
      <c r="G52" s="372" t="s">
        <v>42</v>
      </c>
      <c r="H52" s="353" t="s">
        <v>45</v>
      </c>
      <c r="I52" s="354" t="s">
        <v>41</v>
      </c>
      <c r="J52" s="354" t="s">
        <v>47</v>
      </c>
      <c r="K52" s="354" t="s">
        <v>41</v>
      </c>
      <c r="L52" s="374">
        <v>250</v>
      </c>
      <c r="M52" s="367" t="s">
        <v>31</v>
      </c>
      <c r="N52" s="78">
        <v>1506188.2</v>
      </c>
      <c r="O52" s="368">
        <v>44256</v>
      </c>
      <c r="P52" s="371">
        <v>44372</v>
      </c>
      <c r="Q52" s="91">
        <f t="shared" si="1"/>
        <v>927.45578817733985</v>
      </c>
      <c r="R52" s="369" t="s">
        <v>34</v>
      </c>
      <c r="S52" s="48">
        <v>1624</v>
      </c>
      <c r="T52" s="89">
        <f t="shared" si="3"/>
        <v>0</v>
      </c>
      <c r="U52" s="355">
        <v>0</v>
      </c>
      <c r="V52" s="373" t="s">
        <v>194</v>
      </c>
      <c r="W52" s="373" t="s">
        <v>195</v>
      </c>
    </row>
    <row r="53" spans="1:23" s="34" customFormat="1" ht="45" customHeight="1" x14ac:dyDescent="0.2">
      <c r="A53" s="353"/>
      <c r="B53" s="353"/>
      <c r="C53" s="354"/>
      <c r="D53" s="355"/>
      <c r="E53" s="356"/>
      <c r="F53" s="78" t="s">
        <v>104</v>
      </c>
      <c r="G53" s="372"/>
      <c r="H53" s="353"/>
      <c r="I53" s="354"/>
      <c r="J53" s="354"/>
      <c r="K53" s="354"/>
      <c r="L53" s="374"/>
      <c r="M53" s="367"/>
      <c r="N53" s="78">
        <v>246345</v>
      </c>
      <c r="O53" s="368"/>
      <c r="P53" s="371"/>
      <c r="Q53" s="91">
        <f t="shared" si="1"/>
        <v>392.26910828025478</v>
      </c>
      <c r="R53" s="369"/>
      <c r="S53" s="48">
        <v>628</v>
      </c>
      <c r="T53" s="89">
        <f t="shared" si="3"/>
        <v>0</v>
      </c>
      <c r="U53" s="355"/>
      <c r="V53" s="373"/>
      <c r="W53" s="373"/>
    </row>
    <row r="54" spans="1:23" s="34" customFormat="1" ht="23.45" customHeight="1" x14ac:dyDescent="0.2">
      <c r="A54" s="353">
        <v>26</v>
      </c>
      <c r="B54" s="353" t="s">
        <v>27</v>
      </c>
      <c r="C54" s="354" t="s">
        <v>40</v>
      </c>
      <c r="D54" s="355" t="s">
        <v>196</v>
      </c>
      <c r="E54" s="356" t="s">
        <v>197</v>
      </c>
      <c r="F54" s="68" t="s">
        <v>198</v>
      </c>
      <c r="G54" s="372" t="s">
        <v>29</v>
      </c>
      <c r="H54" s="354" t="s">
        <v>45</v>
      </c>
      <c r="I54" s="354" t="s">
        <v>35</v>
      </c>
      <c r="J54" s="354" t="s">
        <v>40</v>
      </c>
      <c r="K54" s="354" t="s">
        <v>35</v>
      </c>
      <c r="L54" s="374">
        <v>450</v>
      </c>
      <c r="M54" s="367" t="s">
        <v>31</v>
      </c>
      <c r="N54" s="78">
        <v>141120</v>
      </c>
      <c r="O54" s="368">
        <v>44230</v>
      </c>
      <c r="P54" s="371">
        <v>44358</v>
      </c>
      <c r="Q54" s="91">
        <f t="shared" si="1"/>
        <v>140</v>
      </c>
      <c r="R54" s="369" t="s">
        <v>34</v>
      </c>
      <c r="S54" s="48">
        <v>1008</v>
      </c>
      <c r="T54" s="375">
        <f t="shared" si="3"/>
        <v>0</v>
      </c>
      <c r="U54" s="355">
        <v>0</v>
      </c>
      <c r="V54" s="373" t="s">
        <v>199</v>
      </c>
      <c r="W54" s="373" t="s">
        <v>200</v>
      </c>
    </row>
    <row r="55" spans="1:23" s="34" customFormat="1" ht="23.45" customHeight="1" x14ac:dyDescent="0.2">
      <c r="A55" s="353"/>
      <c r="B55" s="353"/>
      <c r="C55" s="354"/>
      <c r="D55" s="355"/>
      <c r="E55" s="356"/>
      <c r="F55" s="118" t="s">
        <v>201</v>
      </c>
      <c r="G55" s="372"/>
      <c r="H55" s="354"/>
      <c r="I55" s="354"/>
      <c r="J55" s="354"/>
      <c r="K55" s="354"/>
      <c r="L55" s="374"/>
      <c r="M55" s="367"/>
      <c r="N55" s="69">
        <v>156800</v>
      </c>
      <c r="O55" s="368"/>
      <c r="P55" s="371"/>
      <c r="Q55" s="91">
        <f t="shared" si="1"/>
        <v>140</v>
      </c>
      <c r="R55" s="369"/>
      <c r="S55" s="48">
        <v>1120</v>
      </c>
      <c r="T55" s="375"/>
      <c r="U55" s="355"/>
      <c r="V55" s="373"/>
      <c r="W55" s="373"/>
    </row>
    <row r="56" spans="1:23" s="34" customFormat="1" ht="23.45" customHeight="1" x14ac:dyDescent="0.2">
      <c r="A56" s="353"/>
      <c r="B56" s="353"/>
      <c r="C56" s="354"/>
      <c r="D56" s="355"/>
      <c r="E56" s="356"/>
      <c r="F56" s="118" t="s">
        <v>202</v>
      </c>
      <c r="G56" s="372"/>
      <c r="H56" s="354"/>
      <c r="I56" s="354"/>
      <c r="J56" s="354"/>
      <c r="K56" s="354"/>
      <c r="L56" s="374"/>
      <c r="M56" s="367"/>
      <c r="N56" s="70">
        <v>95200</v>
      </c>
      <c r="O56" s="368"/>
      <c r="P56" s="371"/>
      <c r="Q56" s="91">
        <f t="shared" si="1"/>
        <v>140</v>
      </c>
      <c r="R56" s="369"/>
      <c r="S56" s="71">
        <v>680</v>
      </c>
      <c r="T56" s="375"/>
      <c r="U56" s="355"/>
      <c r="V56" s="373"/>
      <c r="W56" s="373"/>
    </row>
    <row r="57" spans="1:23" s="34" customFormat="1" ht="23.45" customHeight="1" x14ac:dyDescent="0.2">
      <c r="A57" s="353"/>
      <c r="B57" s="353"/>
      <c r="C57" s="354"/>
      <c r="D57" s="355"/>
      <c r="E57" s="356"/>
      <c r="F57" s="118" t="s">
        <v>203</v>
      </c>
      <c r="G57" s="372"/>
      <c r="H57" s="354"/>
      <c r="I57" s="354"/>
      <c r="J57" s="354"/>
      <c r="K57" s="354"/>
      <c r="L57" s="374"/>
      <c r="M57" s="367"/>
      <c r="N57" s="70">
        <v>97440</v>
      </c>
      <c r="O57" s="368"/>
      <c r="P57" s="371"/>
      <c r="Q57" s="91">
        <f t="shared" si="1"/>
        <v>140</v>
      </c>
      <c r="R57" s="369"/>
      <c r="S57" s="71">
        <v>696</v>
      </c>
      <c r="T57" s="375"/>
      <c r="U57" s="355"/>
      <c r="V57" s="373"/>
      <c r="W57" s="373"/>
    </row>
    <row r="58" spans="1:23" s="1" customFormat="1" ht="71.25" customHeight="1" x14ac:dyDescent="0.2">
      <c r="A58" s="354">
        <v>27</v>
      </c>
      <c r="B58" s="353" t="s">
        <v>27</v>
      </c>
      <c r="C58" s="353" t="s">
        <v>49</v>
      </c>
      <c r="D58" s="377" t="s">
        <v>204</v>
      </c>
      <c r="E58" s="354">
        <v>1201</v>
      </c>
      <c r="F58" s="78" t="s">
        <v>205</v>
      </c>
      <c r="G58" s="372" t="s">
        <v>101</v>
      </c>
      <c r="H58" s="354" t="s">
        <v>43</v>
      </c>
      <c r="I58" s="354" t="s">
        <v>33</v>
      </c>
      <c r="J58" s="353" t="s">
        <v>49</v>
      </c>
      <c r="K58" s="354" t="s">
        <v>33</v>
      </c>
      <c r="L58" s="370">
        <v>150</v>
      </c>
      <c r="M58" s="367" t="s">
        <v>31</v>
      </c>
      <c r="N58" s="90">
        <v>148225.91</v>
      </c>
      <c r="O58" s="371">
        <v>44263</v>
      </c>
      <c r="P58" s="368">
        <v>44358</v>
      </c>
      <c r="Q58" s="91">
        <f>N58/S58</f>
        <v>847.00520000000006</v>
      </c>
      <c r="R58" s="376" t="s">
        <v>34</v>
      </c>
      <c r="S58" s="48">
        <v>175</v>
      </c>
      <c r="T58" s="89">
        <f t="shared" si="3"/>
        <v>0</v>
      </c>
      <c r="U58" s="377">
        <v>0</v>
      </c>
      <c r="V58" s="373" t="s">
        <v>102</v>
      </c>
      <c r="W58" s="378" t="s">
        <v>103</v>
      </c>
    </row>
    <row r="59" spans="1:23" s="1" customFormat="1" ht="18.75" customHeight="1" x14ac:dyDescent="0.2">
      <c r="A59" s="354"/>
      <c r="B59" s="353"/>
      <c r="C59" s="353"/>
      <c r="D59" s="377"/>
      <c r="E59" s="354"/>
      <c r="F59" s="78" t="s">
        <v>206</v>
      </c>
      <c r="G59" s="372"/>
      <c r="H59" s="354"/>
      <c r="I59" s="354"/>
      <c r="J59" s="353"/>
      <c r="K59" s="354"/>
      <c r="L59" s="370"/>
      <c r="M59" s="367"/>
      <c r="N59" s="90">
        <v>86174.63</v>
      </c>
      <c r="O59" s="371"/>
      <c r="P59" s="368"/>
      <c r="Q59" s="91">
        <f t="shared" ref="Q59:Q111" si="4">N59/S59</f>
        <v>489.62857954545456</v>
      </c>
      <c r="R59" s="376"/>
      <c r="S59" s="48">
        <v>176</v>
      </c>
      <c r="T59" s="89">
        <f t="shared" si="3"/>
        <v>0</v>
      </c>
      <c r="U59" s="377"/>
      <c r="V59" s="373"/>
      <c r="W59" s="378"/>
    </row>
    <row r="60" spans="1:23" s="1" customFormat="1" ht="18.75" customHeight="1" x14ac:dyDescent="0.2">
      <c r="A60" s="354">
        <v>28</v>
      </c>
      <c r="B60" s="76" t="s">
        <v>27</v>
      </c>
      <c r="C60" s="353" t="s">
        <v>49</v>
      </c>
      <c r="D60" s="90">
        <v>1.23546142050121E+22</v>
      </c>
      <c r="E60" s="354">
        <v>1202</v>
      </c>
      <c r="F60" s="78" t="s">
        <v>207</v>
      </c>
      <c r="G60" s="372" t="s">
        <v>101</v>
      </c>
      <c r="H60" s="354" t="s">
        <v>43</v>
      </c>
      <c r="I60" s="354" t="s">
        <v>33</v>
      </c>
      <c r="J60" s="353" t="s">
        <v>49</v>
      </c>
      <c r="K60" s="354" t="s">
        <v>33</v>
      </c>
      <c r="L60" s="370">
        <v>150</v>
      </c>
      <c r="M60" s="367" t="s">
        <v>31</v>
      </c>
      <c r="N60" s="90">
        <v>144281.67000000001</v>
      </c>
      <c r="O60" s="371">
        <v>44263</v>
      </c>
      <c r="P60" s="368">
        <v>44358</v>
      </c>
      <c r="Q60" s="91">
        <f t="shared" si="4"/>
        <v>1001.9560416666668</v>
      </c>
      <c r="R60" s="376" t="s">
        <v>34</v>
      </c>
      <c r="S60" s="48">
        <v>144</v>
      </c>
      <c r="T60" s="89">
        <f t="shared" si="3"/>
        <v>0</v>
      </c>
      <c r="U60" s="377">
        <v>0</v>
      </c>
      <c r="V60" s="373" t="s">
        <v>108</v>
      </c>
      <c r="W60" s="378" t="s">
        <v>109</v>
      </c>
    </row>
    <row r="61" spans="1:23" s="1" customFormat="1" ht="45" customHeight="1" x14ac:dyDescent="0.2">
      <c r="A61" s="354"/>
      <c r="B61" s="76"/>
      <c r="C61" s="353"/>
      <c r="D61" s="90"/>
      <c r="E61" s="354"/>
      <c r="F61" s="78" t="s">
        <v>208</v>
      </c>
      <c r="G61" s="372"/>
      <c r="H61" s="354"/>
      <c r="I61" s="354"/>
      <c r="J61" s="353"/>
      <c r="K61" s="354"/>
      <c r="L61" s="370"/>
      <c r="M61" s="367"/>
      <c r="N61" s="90">
        <v>70167.88</v>
      </c>
      <c r="O61" s="371"/>
      <c r="P61" s="368"/>
      <c r="Q61" s="91">
        <f t="shared" si="4"/>
        <v>535.63267175572526</v>
      </c>
      <c r="R61" s="376"/>
      <c r="S61" s="48">
        <v>131</v>
      </c>
      <c r="T61" s="89">
        <f t="shared" si="3"/>
        <v>0</v>
      </c>
      <c r="U61" s="377"/>
      <c r="V61" s="373"/>
      <c r="W61" s="378"/>
    </row>
    <row r="62" spans="1:23" s="1" customFormat="1" ht="45" customHeight="1" x14ac:dyDescent="0.2">
      <c r="A62" s="76">
        <v>29</v>
      </c>
      <c r="B62" s="76" t="s">
        <v>27</v>
      </c>
      <c r="C62" s="76" t="s">
        <v>49</v>
      </c>
      <c r="D62" s="90" t="s">
        <v>209</v>
      </c>
      <c r="E62" s="76">
        <v>1203</v>
      </c>
      <c r="F62" s="78" t="s">
        <v>210</v>
      </c>
      <c r="G62" s="118" t="s">
        <v>42</v>
      </c>
      <c r="H62" s="76" t="s">
        <v>45</v>
      </c>
      <c r="I62" s="77" t="s">
        <v>41</v>
      </c>
      <c r="J62" s="76" t="s">
        <v>49</v>
      </c>
      <c r="K62" s="77" t="s">
        <v>41</v>
      </c>
      <c r="L62" s="84">
        <v>150</v>
      </c>
      <c r="M62" s="81" t="s">
        <v>31</v>
      </c>
      <c r="N62" s="90">
        <v>268367.7</v>
      </c>
      <c r="O62" s="82">
        <v>44207</v>
      </c>
      <c r="P62" s="82">
        <v>44274</v>
      </c>
      <c r="Q62" s="91">
        <f t="shared" si="4"/>
        <v>1166.8160869565218</v>
      </c>
      <c r="R62" s="83" t="s">
        <v>34</v>
      </c>
      <c r="S62" s="48">
        <v>230</v>
      </c>
      <c r="T62" s="89">
        <f t="shared" si="3"/>
        <v>0.2499999813688458</v>
      </c>
      <c r="U62" s="90">
        <v>67091.92</v>
      </c>
      <c r="V62" s="87" t="s">
        <v>211</v>
      </c>
      <c r="W62" s="87" t="s">
        <v>132</v>
      </c>
    </row>
    <row r="63" spans="1:23" s="1" customFormat="1" ht="45" customHeight="1" x14ac:dyDescent="0.2">
      <c r="A63" s="353">
        <v>30</v>
      </c>
      <c r="B63" s="353" t="s">
        <v>27</v>
      </c>
      <c r="C63" s="353" t="s">
        <v>49</v>
      </c>
      <c r="D63" s="377" t="s">
        <v>212</v>
      </c>
      <c r="E63" s="353">
        <v>1204</v>
      </c>
      <c r="F63" s="78" t="s">
        <v>213</v>
      </c>
      <c r="G63" s="372" t="s">
        <v>44</v>
      </c>
      <c r="H63" s="353" t="s">
        <v>36</v>
      </c>
      <c r="I63" s="372" t="s">
        <v>35</v>
      </c>
      <c r="J63" s="353" t="s">
        <v>49</v>
      </c>
      <c r="K63" s="372" t="s">
        <v>35</v>
      </c>
      <c r="L63" s="370">
        <v>450</v>
      </c>
      <c r="M63" s="367" t="s">
        <v>31</v>
      </c>
      <c r="N63" s="90">
        <v>312421.05</v>
      </c>
      <c r="O63" s="368">
        <v>44228</v>
      </c>
      <c r="P63" s="368">
        <v>44323</v>
      </c>
      <c r="Q63" s="91">
        <f t="shared" si="4"/>
        <v>815.72075718015662</v>
      </c>
      <c r="R63" s="369" t="s">
        <v>39</v>
      </c>
      <c r="S63" s="48">
        <v>383</v>
      </c>
      <c r="T63" s="89">
        <f t="shared" si="3"/>
        <v>0</v>
      </c>
      <c r="U63" s="90">
        <v>0</v>
      </c>
      <c r="V63" s="373" t="s">
        <v>126</v>
      </c>
      <c r="W63" s="373" t="s">
        <v>127</v>
      </c>
    </row>
    <row r="64" spans="1:23" s="1" customFormat="1" ht="45" customHeight="1" x14ac:dyDescent="0.2">
      <c r="A64" s="353"/>
      <c r="B64" s="353"/>
      <c r="C64" s="353"/>
      <c r="D64" s="377"/>
      <c r="E64" s="353"/>
      <c r="F64" s="78" t="s">
        <v>208</v>
      </c>
      <c r="G64" s="372"/>
      <c r="H64" s="353"/>
      <c r="I64" s="372"/>
      <c r="J64" s="353"/>
      <c r="K64" s="372"/>
      <c r="L64" s="370"/>
      <c r="M64" s="367"/>
      <c r="N64" s="90">
        <v>122996.4</v>
      </c>
      <c r="O64" s="368"/>
      <c r="P64" s="368"/>
      <c r="Q64" s="91">
        <f t="shared" si="4"/>
        <v>384.36374999999998</v>
      </c>
      <c r="R64" s="369"/>
      <c r="S64" s="48">
        <v>320</v>
      </c>
      <c r="T64" s="89">
        <f t="shared" si="3"/>
        <v>0</v>
      </c>
      <c r="U64" s="90"/>
      <c r="V64" s="373"/>
      <c r="W64" s="373"/>
    </row>
    <row r="65" spans="1:23" s="1" customFormat="1" ht="45" customHeight="1" x14ac:dyDescent="0.2">
      <c r="A65" s="353">
        <v>31</v>
      </c>
      <c r="B65" s="353" t="s">
        <v>27</v>
      </c>
      <c r="C65" s="354" t="s">
        <v>49</v>
      </c>
      <c r="D65" s="377" t="s">
        <v>214</v>
      </c>
      <c r="E65" s="353">
        <v>1205</v>
      </c>
      <c r="F65" s="78" t="s">
        <v>215</v>
      </c>
      <c r="G65" s="372" t="s">
        <v>52</v>
      </c>
      <c r="H65" s="354" t="s">
        <v>55</v>
      </c>
      <c r="I65" s="372" t="s">
        <v>50</v>
      </c>
      <c r="J65" s="354" t="s">
        <v>49</v>
      </c>
      <c r="K65" s="372" t="s">
        <v>50</v>
      </c>
      <c r="L65" s="370">
        <v>250</v>
      </c>
      <c r="M65" s="367" t="s">
        <v>31</v>
      </c>
      <c r="N65" s="90">
        <v>263816</v>
      </c>
      <c r="O65" s="368">
        <v>44221</v>
      </c>
      <c r="P65" s="368">
        <v>44302</v>
      </c>
      <c r="Q65" s="91">
        <f t="shared" si="4"/>
        <v>879.38666666666666</v>
      </c>
      <c r="R65" s="369" t="s">
        <v>34</v>
      </c>
      <c r="S65" s="48">
        <v>300</v>
      </c>
      <c r="T65" s="89">
        <f t="shared" si="3"/>
        <v>0</v>
      </c>
      <c r="U65" s="377">
        <v>0</v>
      </c>
      <c r="V65" s="373" t="s">
        <v>216</v>
      </c>
      <c r="W65" s="373" t="s">
        <v>143</v>
      </c>
    </row>
    <row r="66" spans="1:23" s="1" customFormat="1" ht="45" customHeight="1" x14ac:dyDescent="0.2">
      <c r="A66" s="353"/>
      <c r="B66" s="353"/>
      <c r="C66" s="354"/>
      <c r="D66" s="377"/>
      <c r="E66" s="353"/>
      <c r="F66" s="78" t="s">
        <v>217</v>
      </c>
      <c r="G66" s="372"/>
      <c r="H66" s="354"/>
      <c r="I66" s="372"/>
      <c r="J66" s="354"/>
      <c r="K66" s="372"/>
      <c r="L66" s="370"/>
      <c r="M66" s="367"/>
      <c r="N66" s="90">
        <v>488134.2</v>
      </c>
      <c r="O66" s="368"/>
      <c r="P66" s="368"/>
      <c r="Q66" s="91">
        <f t="shared" si="4"/>
        <v>1359.7052924791087</v>
      </c>
      <c r="R66" s="369"/>
      <c r="S66" s="48">
        <v>359</v>
      </c>
      <c r="T66" s="89">
        <f t="shared" si="3"/>
        <v>0</v>
      </c>
      <c r="U66" s="377"/>
      <c r="V66" s="373"/>
      <c r="W66" s="373"/>
    </row>
    <row r="67" spans="1:23" s="1" customFormat="1" ht="45" customHeight="1" x14ac:dyDescent="0.2">
      <c r="A67" s="353">
        <v>32</v>
      </c>
      <c r="B67" s="353" t="s">
        <v>27</v>
      </c>
      <c r="C67" s="353" t="s">
        <v>49</v>
      </c>
      <c r="D67" s="377" t="s">
        <v>218</v>
      </c>
      <c r="E67" s="353">
        <v>1206</v>
      </c>
      <c r="F67" s="78" t="s">
        <v>219</v>
      </c>
      <c r="G67" s="372" t="s">
        <v>44</v>
      </c>
      <c r="H67" s="353" t="s">
        <v>48</v>
      </c>
      <c r="I67" s="372" t="s">
        <v>37</v>
      </c>
      <c r="J67" s="353" t="s">
        <v>49</v>
      </c>
      <c r="K67" s="372" t="s">
        <v>37</v>
      </c>
      <c r="L67" s="370">
        <v>150</v>
      </c>
      <c r="M67" s="367" t="s">
        <v>31</v>
      </c>
      <c r="N67" s="90">
        <v>180824.8</v>
      </c>
      <c r="O67" s="368">
        <v>44228</v>
      </c>
      <c r="P67" s="368">
        <v>44309</v>
      </c>
      <c r="Q67" s="91">
        <f t="shared" si="4"/>
        <v>841.04558139534879</v>
      </c>
      <c r="R67" s="369" t="s">
        <v>34</v>
      </c>
      <c r="S67" s="48">
        <v>215</v>
      </c>
      <c r="T67" s="89">
        <f t="shared" si="3"/>
        <v>0</v>
      </c>
      <c r="U67" s="377">
        <v>0</v>
      </c>
      <c r="V67" s="373" t="s">
        <v>152</v>
      </c>
      <c r="W67" s="373" t="s">
        <v>153</v>
      </c>
    </row>
    <row r="68" spans="1:23" s="1" customFormat="1" ht="45" customHeight="1" x14ac:dyDescent="0.2">
      <c r="A68" s="353"/>
      <c r="B68" s="353"/>
      <c r="C68" s="353"/>
      <c r="D68" s="377"/>
      <c r="E68" s="353"/>
      <c r="F68" s="78" t="s">
        <v>220</v>
      </c>
      <c r="G68" s="372"/>
      <c r="H68" s="353"/>
      <c r="I68" s="372"/>
      <c r="J68" s="353"/>
      <c r="K68" s="372"/>
      <c r="L68" s="370"/>
      <c r="M68" s="367"/>
      <c r="N68" s="90">
        <v>91356.3</v>
      </c>
      <c r="O68" s="368"/>
      <c r="P68" s="368"/>
      <c r="Q68" s="91">
        <f t="shared" si="4"/>
        <v>3972.0130434782609</v>
      </c>
      <c r="R68" s="369"/>
      <c r="S68" s="48">
        <v>23</v>
      </c>
      <c r="T68" s="89">
        <f t="shared" si="3"/>
        <v>0</v>
      </c>
      <c r="U68" s="377"/>
      <c r="V68" s="373"/>
      <c r="W68" s="373"/>
    </row>
    <row r="69" spans="1:23" s="1" customFormat="1" ht="45" customHeight="1" x14ac:dyDescent="0.2">
      <c r="A69" s="353">
        <v>33</v>
      </c>
      <c r="B69" s="353" t="s">
        <v>27</v>
      </c>
      <c r="C69" s="353" t="s">
        <v>49</v>
      </c>
      <c r="D69" s="90" t="s">
        <v>221</v>
      </c>
      <c r="E69" s="353">
        <v>1207</v>
      </c>
      <c r="F69" s="78" t="s">
        <v>222</v>
      </c>
      <c r="G69" s="372" t="s">
        <v>52</v>
      </c>
      <c r="H69" s="354" t="s">
        <v>55</v>
      </c>
      <c r="I69" s="372" t="s">
        <v>50</v>
      </c>
      <c r="J69" s="353" t="s">
        <v>49</v>
      </c>
      <c r="K69" s="372" t="s">
        <v>50</v>
      </c>
      <c r="L69" s="370">
        <v>350</v>
      </c>
      <c r="M69" s="367" t="s">
        <v>31</v>
      </c>
      <c r="N69" s="90">
        <v>432168.75</v>
      </c>
      <c r="O69" s="368">
        <v>44242</v>
      </c>
      <c r="P69" s="368">
        <v>44337</v>
      </c>
      <c r="Q69" s="91">
        <f t="shared" si="4"/>
        <v>849.05451866404712</v>
      </c>
      <c r="R69" s="369" t="s">
        <v>34</v>
      </c>
      <c r="S69" s="48">
        <v>509</v>
      </c>
      <c r="T69" s="89">
        <f t="shared" si="3"/>
        <v>0</v>
      </c>
      <c r="U69" s="377">
        <v>0</v>
      </c>
      <c r="V69" s="373" t="s">
        <v>157</v>
      </c>
      <c r="W69" s="373" t="s">
        <v>223</v>
      </c>
    </row>
    <row r="70" spans="1:23" s="1" customFormat="1" ht="45" customHeight="1" x14ac:dyDescent="0.2">
      <c r="A70" s="353"/>
      <c r="B70" s="353"/>
      <c r="C70" s="353"/>
      <c r="D70" s="90"/>
      <c r="E70" s="353"/>
      <c r="F70" s="78" t="s">
        <v>206</v>
      </c>
      <c r="G70" s="372"/>
      <c r="H70" s="354"/>
      <c r="I70" s="372"/>
      <c r="J70" s="353"/>
      <c r="K70" s="372"/>
      <c r="L70" s="370"/>
      <c r="M70" s="367"/>
      <c r="N70" s="90">
        <v>353309.55</v>
      </c>
      <c r="O70" s="368"/>
      <c r="P70" s="368"/>
      <c r="Q70" s="91">
        <f t="shared" si="4"/>
        <v>501.14829787234044</v>
      </c>
      <c r="R70" s="369"/>
      <c r="S70" s="48">
        <v>705</v>
      </c>
      <c r="T70" s="89">
        <f t="shared" si="3"/>
        <v>0</v>
      </c>
      <c r="U70" s="377"/>
      <c r="V70" s="373"/>
      <c r="W70" s="373"/>
    </row>
    <row r="71" spans="1:23" s="1" customFormat="1" ht="45" customHeight="1" x14ac:dyDescent="0.2">
      <c r="A71" s="353">
        <v>34</v>
      </c>
      <c r="B71" s="353" t="s">
        <v>27</v>
      </c>
      <c r="C71" s="353" t="s">
        <v>49</v>
      </c>
      <c r="D71" s="377" t="s">
        <v>224</v>
      </c>
      <c r="E71" s="353">
        <v>1208</v>
      </c>
      <c r="F71" s="78" t="s">
        <v>225</v>
      </c>
      <c r="G71" s="372" t="s">
        <v>44</v>
      </c>
      <c r="H71" s="353" t="s">
        <v>48</v>
      </c>
      <c r="I71" s="372" t="s">
        <v>37</v>
      </c>
      <c r="J71" s="353" t="s">
        <v>49</v>
      </c>
      <c r="K71" s="372" t="s">
        <v>37</v>
      </c>
      <c r="L71" s="370">
        <v>250</v>
      </c>
      <c r="M71" s="367" t="s">
        <v>31</v>
      </c>
      <c r="N71" s="90">
        <v>209875.93</v>
      </c>
      <c r="O71" s="368">
        <v>44249</v>
      </c>
      <c r="P71" s="368">
        <v>44344</v>
      </c>
      <c r="Q71" s="91">
        <f t="shared" si="4"/>
        <v>819.82785156249997</v>
      </c>
      <c r="R71" s="369" t="s">
        <v>34</v>
      </c>
      <c r="S71" s="48">
        <v>256</v>
      </c>
      <c r="T71" s="89">
        <f t="shared" si="3"/>
        <v>0</v>
      </c>
      <c r="U71" s="90">
        <v>0</v>
      </c>
      <c r="V71" s="373" t="s">
        <v>162</v>
      </c>
      <c r="W71" s="373" t="s">
        <v>163</v>
      </c>
    </row>
    <row r="72" spans="1:23" s="1" customFormat="1" ht="45" customHeight="1" x14ac:dyDescent="0.2">
      <c r="A72" s="353"/>
      <c r="B72" s="353"/>
      <c r="C72" s="353"/>
      <c r="D72" s="377"/>
      <c r="E72" s="353"/>
      <c r="F72" s="78" t="s">
        <v>226</v>
      </c>
      <c r="G72" s="372"/>
      <c r="H72" s="353"/>
      <c r="I72" s="372"/>
      <c r="J72" s="353"/>
      <c r="K72" s="372"/>
      <c r="L72" s="370"/>
      <c r="M72" s="367"/>
      <c r="N72" s="90">
        <v>82171.48</v>
      </c>
      <c r="O72" s="368"/>
      <c r="P72" s="368"/>
      <c r="Q72" s="91">
        <f t="shared" si="4"/>
        <v>327.37641434262946</v>
      </c>
      <c r="R72" s="369"/>
      <c r="S72" s="48">
        <v>251</v>
      </c>
      <c r="T72" s="89">
        <f t="shared" si="3"/>
        <v>0</v>
      </c>
      <c r="U72" s="90"/>
      <c r="V72" s="373"/>
      <c r="W72" s="373"/>
    </row>
    <row r="73" spans="1:23" s="1" customFormat="1" ht="45" customHeight="1" x14ac:dyDescent="0.2">
      <c r="A73" s="353">
        <v>35</v>
      </c>
      <c r="B73" s="353" t="s">
        <v>27</v>
      </c>
      <c r="C73" s="353" t="s">
        <v>49</v>
      </c>
      <c r="D73" s="377" t="s">
        <v>227</v>
      </c>
      <c r="E73" s="353">
        <v>1209</v>
      </c>
      <c r="F73" s="78" t="s">
        <v>228</v>
      </c>
      <c r="G73" s="372" t="s">
        <v>52</v>
      </c>
      <c r="H73" s="353" t="s">
        <v>36</v>
      </c>
      <c r="I73" s="372" t="s">
        <v>33</v>
      </c>
      <c r="J73" s="353" t="s">
        <v>49</v>
      </c>
      <c r="K73" s="372" t="s">
        <v>33</v>
      </c>
      <c r="L73" s="370">
        <v>180</v>
      </c>
      <c r="M73" s="367" t="s">
        <v>31</v>
      </c>
      <c r="N73" s="90">
        <v>153274.6</v>
      </c>
      <c r="O73" s="368">
        <v>44263</v>
      </c>
      <c r="P73" s="368">
        <v>44365</v>
      </c>
      <c r="Q73" s="91">
        <f t="shared" si="4"/>
        <v>810.97671957671957</v>
      </c>
      <c r="R73" s="369" t="s">
        <v>34</v>
      </c>
      <c r="S73" s="48">
        <v>189</v>
      </c>
      <c r="T73" s="89">
        <f t="shared" si="3"/>
        <v>0</v>
      </c>
      <c r="U73" s="377">
        <v>0</v>
      </c>
      <c r="V73" s="373" t="s">
        <v>229</v>
      </c>
      <c r="W73" s="373" t="s">
        <v>230</v>
      </c>
    </row>
    <row r="74" spans="1:23" s="1" customFormat="1" ht="45" customHeight="1" x14ac:dyDescent="0.2">
      <c r="A74" s="353"/>
      <c r="B74" s="353"/>
      <c r="C74" s="353"/>
      <c r="D74" s="377"/>
      <c r="E74" s="353"/>
      <c r="F74" s="78" t="s">
        <v>206</v>
      </c>
      <c r="G74" s="372"/>
      <c r="H74" s="353"/>
      <c r="I74" s="372"/>
      <c r="J74" s="353"/>
      <c r="K74" s="372"/>
      <c r="L74" s="370"/>
      <c r="M74" s="367"/>
      <c r="N74" s="90">
        <v>106011.1</v>
      </c>
      <c r="O74" s="368"/>
      <c r="P74" s="368"/>
      <c r="Q74" s="91">
        <f t="shared" si="4"/>
        <v>549.28031088082901</v>
      </c>
      <c r="R74" s="369"/>
      <c r="S74" s="48">
        <v>193</v>
      </c>
      <c r="T74" s="89">
        <f t="shared" si="3"/>
        <v>0</v>
      </c>
      <c r="U74" s="377"/>
      <c r="V74" s="373"/>
      <c r="W74" s="373"/>
    </row>
    <row r="75" spans="1:23" s="1" customFormat="1" ht="45" customHeight="1" x14ac:dyDescent="0.2">
      <c r="A75" s="353">
        <v>36</v>
      </c>
      <c r="B75" s="353" t="s">
        <v>27</v>
      </c>
      <c r="C75" s="354" t="s">
        <v>49</v>
      </c>
      <c r="D75" s="377" t="s">
        <v>231</v>
      </c>
      <c r="E75" s="354">
        <v>1210</v>
      </c>
      <c r="F75" s="78" t="s">
        <v>232</v>
      </c>
      <c r="G75" s="372" t="s">
        <v>51</v>
      </c>
      <c r="H75" s="354" t="s">
        <v>43</v>
      </c>
      <c r="I75" s="379" t="s">
        <v>33</v>
      </c>
      <c r="J75" s="354" t="s">
        <v>49</v>
      </c>
      <c r="K75" s="379" t="s">
        <v>33</v>
      </c>
      <c r="L75" s="370">
        <v>200</v>
      </c>
      <c r="M75" s="367" t="s">
        <v>31</v>
      </c>
      <c r="N75" s="90">
        <v>528744.23</v>
      </c>
      <c r="O75" s="368">
        <v>44242</v>
      </c>
      <c r="P75" s="368">
        <v>44372</v>
      </c>
      <c r="Q75" s="91">
        <f t="shared" si="4"/>
        <v>852.81327419354841</v>
      </c>
      <c r="R75" s="369" t="s">
        <v>34</v>
      </c>
      <c r="S75" s="48">
        <v>620</v>
      </c>
      <c r="T75" s="89">
        <f t="shared" si="3"/>
        <v>0</v>
      </c>
      <c r="U75" s="377">
        <v>0</v>
      </c>
      <c r="V75" s="373" t="s">
        <v>178</v>
      </c>
      <c r="W75" s="373" t="s">
        <v>179</v>
      </c>
    </row>
    <row r="76" spans="1:23" s="1" customFormat="1" ht="45" customHeight="1" x14ac:dyDescent="0.2">
      <c r="A76" s="353"/>
      <c r="B76" s="353"/>
      <c r="C76" s="354"/>
      <c r="D76" s="377"/>
      <c r="E76" s="354"/>
      <c r="F76" s="78" t="s">
        <v>233</v>
      </c>
      <c r="G76" s="372"/>
      <c r="H76" s="354"/>
      <c r="I76" s="379"/>
      <c r="J76" s="354"/>
      <c r="K76" s="379"/>
      <c r="L76" s="370"/>
      <c r="M76" s="367"/>
      <c r="N76" s="90">
        <v>230226.43</v>
      </c>
      <c r="O76" s="368"/>
      <c r="P76" s="368"/>
      <c r="Q76" s="91">
        <f t="shared" si="4"/>
        <v>465.10389898989899</v>
      </c>
      <c r="R76" s="369"/>
      <c r="S76" s="48">
        <v>495</v>
      </c>
      <c r="T76" s="89">
        <f t="shared" si="3"/>
        <v>0</v>
      </c>
      <c r="U76" s="377"/>
      <c r="V76" s="373"/>
      <c r="W76" s="373"/>
    </row>
    <row r="77" spans="1:23" s="1" customFormat="1" ht="45" customHeight="1" x14ac:dyDescent="0.2">
      <c r="A77" s="353">
        <v>37</v>
      </c>
      <c r="B77" s="353" t="s">
        <v>27</v>
      </c>
      <c r="C77" s="354" t="s">
        <v>49</v>
      </c>
      <c r="D77" s="377" t="s">
        <v>234</v>
      </c>
      <c r="E77" s="354">
        <v>1211</v>
      </c>
      <c r="F77" s="78" t="s">
        <v>235</v>
      </c>
      <c r="G77" s="372" t="s">
        <v>42</v>
      </c>
      <c r="H77" s="353" t="s">
        <v>45</v>
      </c>
      <c r="I77" s="379" t="s">
        <v>41</v>
      </c>
      <c r="J77" s="354" t="s">
        <v>49</v>
      </c>
      <c r="K77" s="379" t="s">
        <v>41</v>
      </c>
      <c r="L77" s="370">
        <v>185</v>
      </c>
      <c r="M77" s="367" t="s">
        <v>31</v>
      </c>
      <c r="N77" s="90">
        <v>309525.25</v>
      </c>
      <c r="O77" s="368">
        <v>44230</v>
      </c>
      <c r="P77" s="368">
        <v>44338</v>
      </c>
      <c r="Q77" s="91">
        <f t="shared" si="4"/>
        <v>949.46395705521468</v>
      </c>
      <c r="R77" s="369" t="s">
        <v>34</v>
      </c>
      <c r="S77" s="48">
        <v>326</v>
      </c>
      <c r="T77" s="89">
        <f t="shared" si="3"/>
        <v>0</v>
      </c>
      <c r="U77" s="377">
        <v>0</v>
      </c>
      <c r="V77" s="373" t="s">
        <v>189</v>
      </c>
      <c r="W77" s="373" t="s">
        <v>190</v>
      </c>
    </row>
    <row r="78" spans="1:23" s="1" customFormat="1" ht="45" customHeight="1" x14ac:dyDescent="0.2">
      <c r="A78" s="353"/>
      <c r="B78" s="353"/>
      <c r="C78" s="354"/>
      <c r="D78" s="377"/>
      <c r="E78" s="354"/>
      <c r="F78" s="78" t="s">
        <v>233</v>
      </c>
      <c r="G78" s="372"/>
      <c r="H78" s="353"/>
      <c r="I78" s="379"/>
      <c r="J78" s="354"/>
      <c r="K78" s="379"/>
      <c r="L78" s="370"/>
      <c r="M78" s="367"/>
      <c r="N78" s="90">
        <v>114466.06</v>
      </c>
      <c r="O78" s="368"/>
      <c r="P78" s="368"/>
      <c r="Q78" s="91">
        <f t="shared" si="4"/>
        <v>447.13304687499999</v>
      </c>
      <c r="R78" s="369"/>
      <c r="S78" s="48">
        <v>256</v>
      </c>
      <c r="T78" s="89">
        <f t="shared" si="3"/>
        <v>0</v>
      </c>
      <c r="U78" s="377"/>
      <c r="V78" s="373"/>
      <c r="W78" s="373"/>
    </row>
    <row r="79" spans="1:23" s="1" customFormat="1" ht="45" customHeight="1" x14ac:dyDescent="0.2">
      <c r="A79" s="353">
        <v>38</v>
      </c>
      <c r="B79" s="353" t="s">
        <v>27</v>
      </c>
      <c r="C79" s="354" t="s">
        <v>49</v>
      </c>
      <c r="D79" s="377" t="s">
        <v>236</v>
      </c>
      <c r="E79" s="354">
        <v>1212</v>
      </c>
      <c r="F79" s="78" t="s">
        <v>237</v>
      </c>
      <c r="G79" s="372" t="s">
        <v>42</v>
      </c>
      <c r="H79" s="353" t="s">
        <v>45</v>
      </c>
      <c r="I79" s="379" t="s">
        <v>41</v>
      </c>
      <c r="J79" s="354" t="s">
        <v>49</v>
      </c>
      <c r="K79" s="379" t="s">
        <v>41</v>
      </c>
      <c r="L79" s="370">
        <v>185</v>
      </c>
      <c r="M79" s="367" t="s">
        <v>31</v>
      </c>
      <c r="N79" s="90">
        <v>383559.85</v>
      </c>
      <c r="O79" s="368">
        <v>44256</v>
      </c>
      <c r="P79" s="368">
        <v>44372</v>
      </c>
      <c r="Q79" s="91">
        <f t="shared" si="4"/>
        <v>961.3028822055137</v>
      </c>
      <c r="R79" s="369" t="s">
        <v>39</v>
      </c>
      <c r="S79" s="48">
        <v>399</v>
      </c>
      <c r="T79" s="89">
        <f t="shared" si="3"/>
        <v>0</v>
      </c>
      <c r="U79" s="377">
        <v>0</v>
      </c>
      <c r="V79" s="373" t="s">
        <v>189</v>
      </c>
      <c r="W79" s="373" t="s">
        <v>190</v>
      </c>
    </row>
    <row r="80" spans="1:23" s="1" customFormat="1" ht="45" customHeight="1" x14ac:dyDescent="0.2">
      <c r="A80" s="353"/>
      <c r="B80" s="353"/>
      <c r="C80" s="354"/>
      <c r="D80" s="377"/>
      <c r="E80" s="354"/>
      <c r="F80" s="86" t="s">
        <v>238</v>
      </c>
      <c r="G80" s="372"/>
      <c r="H80" s="353"/>
      <c r="I80" s="379"/>
      <c r="J80" s="354"/>
      <c r="K80" s="379"/>
      <c r="L80" s="370"/>
      <c r="M80" s="367"/>
      <c r="N80" s="70">
        <v>138298.35</v>
      </c>
      <c r="O80" s="368"/>
      <c r="P80" s="368"/>
      <c r="Q80" s="91">
        <f t="shared" si="4"/>
        <v>334.05398550724641</v>
      </c>
      <c r="R80" s="369"/>
      <c r="S80" s="71">
        <v>414</v>
      </c>
      <c r="T80" s="89">
        <f t="shared" si="3"/>
        <v>0</v>
      </c>
      <c r="U80" s="377"/>
      <c r="V80" s="373"/>
      <c r="W80" s="373"/>
    </row>
    <row r="81" spans="1:23" s="1" customFormat="1" ht="45" customHeight="1" x14ac:dyDescent="0.2">
      <c r="A81" s="76">
        <v>39</v>
      </c>
      <c r="B81" s="353" t="s">
        <v>27</v>
      </c>
      <c r="C81" s="76" t="s">
        <v>59</v>
      </c>
      <c r="D81" s="90" t="s">
        <v>239</v>
      </c>
      <c r="E81" s="79" t="s">
        <v>240</v>
      </c>
      <c r="F81" s="78" t="s">
        <v>241</v>
      </c>
      <c r="G81" s="118" t="s">
        <v>53</v>
      </c>
      <c r="H81" s="353" t="s">
        <v>45</v>
      </c>
      <c r="I81" s="77" t="s">
        <v>37</v>
      </c>
      <c r="J81" s="76" t="s">
        <v>59</v>
      </c>
      <c r="K81" s="77" t="s">
        <v>37</v>
      </c>
      <c r="L81" s="88">
        <v>25</v>
      </c>
      <c r="M81" s="81" t="s">
        <v>31</v>
      </c>
      <c r="N81" s="90">
        <v>1480376.75</v>
      </c>
      <c r="O81" s="82">
        <v>44203</v>
      </c>
      <c r="P81" s="85">
        <v>43921</v>
      </c>
      <c r="Q81" s="91">
        <f t="shared" si="4"/>
        <v>39.147871215126273</v>
      </c>
      <c r="R81" s="83" t="s">
        <v>34</v>
      </c>
      <c r="S81" s="48">
        <v>37815</v>
      </c>
      <c r="T81" s="89">
        <f t="shared" si="3"/>
        <v>0.48706952470038456</v>
      </c>
      <c r="U81" s="90">
        <v>721046.4</v>
      </c>
      <c r="V81" s="87" t="s">
        <v>57</v>
      </c>
      <c r="W81" s="87" t="s">
        <v>58</v>
      </c>
    </row>
    <row r="82" spans="1:23" s="1" customFormat="1" ht="45" customHeight="1" thickBot="1" x14ac:dyDescent="0.25">
      <c r="A82" s="120">
        <v>40</v>
      </c>
      <c r="B82" s="380"/>
      <c r="C82" s="120" t="s">
        <v>59</v>
      </c>
      <c r="D82" s="121" t="s">
        <v>242</v>
      </c>
      <c r="E82" s="102" t="s">
        <v>243</v>
      </c>
      <c r="F82" s="115" t="s">
        <v>244</v>
      </c>
      <c r="G82" s="122" t="s">
        <v>183</v>
      </c>
      <c r="H82" s="380"/>
      <c r="I82" s="101" t="s">
        <v>37</v>
      </c>
      <c r="J82" s="120" t="s">
        <v>59</v>
      </c>
      <c r="K82" s="101" t="s">
        <v>37</v>
      </c>
      <c r="L82" s="106">
        <v>25</v>
      </c>
      <c r="M82" s="107" t="s">
        <v>31</v>
      </c>
      <c r="N82" s="121">
        <v>1233446.53</v>
      </c>
      <c r="O82" s="109">
        <v>44207</v>
      </c>
      <c r="P82" s="123">
        <v>44274</v>
      </c>
      <c r="Q82" s="111">
        <f t="shared" si="4"/>
        <v>32.617916964167662</v>
      </c>
      <c r="R82" s="112" t="s">
        <v>34</v>
      </c>
      <c r="S82" s="113">
        <v>37815</v>
      </c>
      <c r="T82" s="114">
        <f t="shared" si="3"/>
        <v>0</v>
      </c>
      <c r="U82" s="121">
        <v>0</v>
      </c>
      <c r="V82" s="124" t="s">
        <v>184</v>
      </c>
      <c r="W82" s="124" t="s">
        <v>185</v>
      </c>
    </row>
    <row r="83" spans="1:23" s="1" customFormat="1" ht="27.75" customHeight="1" thickBot="1" x14ac:dyDescent="0.25">
      <c r="A83" s="397" t="s">
        <v>358</v>
      </c>
      <c r="B83" s="398"/>
      <c r="C83" s="398"/>
      <c r="D83" s="398"/>
      <c r="E83" s="398"/>
      <c r="F83" s="398"/>
      <c r="G83" s="398"/>
      <c r="H83" s="398"/>
      <c r="I83" s="398"/>
      <c r="J83" s="398"/>
      <c r="K83" s="398"/>
      <c r="L83" s="398"/>
      <c r="M83" s="398"/>
      <c r="N83" s="398"/>
      <c r="O83" s="398"/>
      <c r="P83" s="398"/>
      <c r="Q83" s="398"/>
      <c r="R83" s="398"/>
      <c r="S83" s="398"/>
      <c r="T83" s="398"/>
      <c r="U83" s="398"/>
      <c r="V83" s="398"/>
      <c r="W83" s="399"/>
    </row>
    <row r="84" spans="1:23" s="1" customFormat="1" ht="44.25" customHeight="1" x14ac:dyDescent="0.2">
      <c r="A84" s="381">
        <v>41</v>
      </c>
      <c r="B84" s="381" t="s">
        <v>248</v>
      </c>
      <c r="C84" s="382" t="s">
        <v>47</v>
      </c>
      <c r="D84" s="381" t="s">
        <v>249</v>
      </c>
      <c r="E84" s="383" t="s">
        <v>250</v>
      </c>
      <c r="F84" s="125" t="s">
        <v>318</v>
      </c>
      <c r="G84" s="402" t="s">
        <v>29</v>
      </c>
      <c r="H84" s="386" t="s">
        <v>55</v>
      </c>
      <c r="I84" s="382" t="s">
        <v>251</v>
      </c>
      <c r="J84" s="382" t="s">
        <v>47</v>
      </c>
      <c r="K84" s="382" t="s">
        <v>251</v>
      </c>
      <c r="L84" s="394">
        <v>450</v>
      </c>
      <c r="M84" s="395" t="s">
        <v>31</v>
      </c>
      <c r="N84" s="126">
        <v>73780</v>
      </c>
      <c r="O84" s="396">
        <v>44249</v>
      </c>
      <c r="P84" s="389">
        <v>44344</v>
      </c>
      <c r="Q84" s="127">
        <f t="shared" si="4"/>
        <v>155</v>
      </c>
      <c r="R84" s="391" t="s">
        <v>34</v>
      </c>
      <c r="S84" s="128">
        <v>476</v>
      </c>
      <c r="T84" s="129"/>
      <c r="U84" s="392">
        <v>23246.400000000001</v>
      </c>
      <c r="V84" s="393" t="s">
        <v>252</v>
      </c>
      <c r="W84" s="393" t="s">
        <v>253</v>
      </c>
    </row>
    <row r="85" spans="1:23" ht="44.25" customHeight="1" x14ac:dyDescent="0.2">
      <c r="A85" s="353"/>
      <c r="B85" s="353"/>
      <c r="C85" s="354"/>
      <c r="D85" s="353"/>
      <c r="E85" s="356"/>
      <c r="F85" s="93" t="s">
        <v>254</v>
      </c>
      <c r="G85" s="372"/>
      <c r="H85" s="387"/>
      <c r="I85" s="354"/>
      <c r="J85" s="354"/>
      <c r="K85" s="354"/>
      <c r="L85" s="374"/>
      <c r="M85" s="367"/>
      <c r="N85" s="95">
        <v>146475</v>
      </c>
      <c r="O85" s="368"/>
      <c r="P85" s="390"/>
      <c r="Q85" s="91">
        <f t="shared" si="4"/>
        <v>155</v>
      </c>
      <c r="R85" s="369"/>
      <c r="S85" s="48">
        <v>945</v>
      </c>
      <c r="T85" s="89"/>
      <c r="U85" s="355"/>
      <c r="V85" s="373"/>
      <c r="W85" s="373"/>
    </row>
    <row r="86" spans="1:23" ht="44.25" customHeight="1" x14ac:dyDescent="0.2">
      <c r="A86" s="353"/>
      <c r="B86" s="353"/>
      <c r="C86" s="354"/>
      <c r="D86" s="353"/>
      <c r="E86" s="356"/>
      <c r="F86" s="93" t="s">
        <v>255</v>
      </c>
      <c r="G86" s="372"/>
      <c r="H86" s="387"/>
      <c r="I86" s="354"/>
      <c r="J86" s="354"/>
      <c r="K86" s="354"/>
      <c r="L86" s="374"/>
      <c r="M86" s="367"/>
      <c r="N86" s="95">
        <v>309225</v>
      </c>
      <c r="O86" s="368"/>
      <c r="P86" s="390"/>
      <c r="Q86" s="91">
        <f t="shared" si="4"/>
        <v>155</v>
      </c>
      <c r="R86" s="369"/>
      <c r="S86" s="48">
        <v>1995</v>
      </c>
      <c r="T86" s="89"/>
      <c r="U86" s="355"/>
      <c r="V86" s="373"/>
      <c r="W86" s="373"/>
    </row>
    <row r="87" spans="1:23" ht="44.25" customHeight="1" x14ac:dyDescent="0.2">
      <c r="A87" s="353"/>
      <c r="B87" s="353"/>
      <c r="C87" s="354"/>
      <c r="D87" s="353"/>
      <c r="E87" s="356"/>
      <c r="F87" s="93" t="s">
        <v>256</v>
      </c>
      <c r="G87" s="372"/>
      <c r="H87" s="387"/>
      <c r="I87" s="354"/>
      <c r="J87" s="354"/>
      <c r="K87" s="354"/>
      <c r="L87" s="374"/>
      <c r="M87" s="367"/>
      <c r="N87" s="95">
        <v>141050</v>
      </c>
      <c r="O87" s="368"/>
      <c r="P87" s="390"/>
      <c r="Q87" s="91">
        <f t="shared" si="4"/>
        <v>155</v>
      </c>
      <c r="R87" s="369"/>
      <c r="S87" s="48">
        <v>910</v>
      </c>
      <c r="T87" s="89"/>
      <c r="U87" s="355"/>
      <c r="V87" s="373"/>
      <c r="W87" s="373"/>
    </row>
    <row r="88" spans="1:23" ht="45" customHeight="1" x14ac:dyDescent="0.2">
      <c r="A88" s="76">
        <v>42</v>
      </c>
      <c r="B88" s="76" t="s">
        <v>248</v>
      </c>
      <c r="C88" s="77" t="s">
        <v>47</v>
      </c>
      <c r="D88" s="76" t="s">
        <v>257</v>
      </c>
      <c r="E88" s="79" t="s">
        <v>258</v>
      </c>
      <c r="F88" s="93" t="s">
        <v>259</v>
      </c>
      <c r="G88" s="86" t="s">
        <v>29</v>
      </c>
      <c r="H88" s="96" t="s">
        <v>55</v>
      </c>
      <c r="I88" s="77" t="s">
        <v>260</v>
      </c>
      <c r="J88" s="77" t="s">
        <v>47</v>
      </c>
      <c r="K88" s="77" t="s">
        <v>260</v>
      </c>
      <c r="L88" s="88">
        <v>25</v>
      </c>
      <c r="M88" s="97" t="s">
        <v>31</v>
      </c>
      <c r="N88" s="95">
        <v>8500</v>
      </c>
      <c r="O88" s="82">
        <v>44236</v>
      </c>
      <c r="P88" s="98">
        <v>44253</v>
      </c>
      <c r="Q88" s="91">
        <f t="shared" si="4"/>
        <v>4250</v>
      </c>
      <c r="R88" s="83" t="s">
        <v>54</v>
      </c>
      <c r="S88" s="48">
        <v>2</v>
      </c>
      <c r="T88" s="89"/>
      <c r="U88" s="78">
        <v>0</v>
      </c>
      <c r="V88" s="59" t="s">
        <v>261</v>
      </c>
      <c r="W88" s="59" t="s">
        <v>262</v>
      </c>
    </row>
    <row r="89" spans="1:23" ht="55.5" customHeight="1" x14ac:dyDescent="0.2">
      <c r="A89" s="353">
        <v>43</v>
      </c>
      <c r="B89" s="353" t="s">
        <v>248</v>
      </c>
      <c r="C89" s="354" t="s">
        <v>47</v>
      </c>
      <c r="D89" s="353" t="s">
        <v>263</v>
      </c>
      <c r="E89" s="356" t="s">
        <v>264</v>
      </c>
      <c r="F89" s="93" t="s">
        <v>319</v>
      </c>
      <c r="G89" s="372" t="s">
        <v>29</v>
      </c>
      <c r="H89" s="388" t="s">
        <v>36</v>
      </c>
      <c r="I89" s="77" t="s">
        <v>265</v>
      </c>
      <c r="J89" s="354" t="s">
        <v>47</v>
      </c>
      <c r="K89" s="77" t="s">
        <v>265</v>
      </c>
      <c r="L89" s="374">
        <v>1500</v>
      </c>
      <c r="M89" s="367" t="s">
        <v>31</v>
      </c>
      <c r="N89" s="95">
        <v>21000</v>
      </c>
      <c r="O89" s="368">
        <v>44236</v>
      </c>
      <c r="P89" s="390">
        <v>44309</v>
      </c>
      <c r="Q89" s="91">
        <f t="shared" si="4"/>
        <v>175</v>
      </c>
      <c r="R89" s="369" t="s">
        <v>34</v>
      </c>
      <c r="S89" s="48">
        <v>120</v>
      </c>
      <c r="T89" s="89"/>
      <c r="U89" s="355">
        <v>0</v>
      </c>
      <c r="V89" s="59" t="s">
        <v>266</v>
      </c>
      <c r="W89" s="59" t="s">
        <v>267</v>
      </c>
    </row>
    <row r="90" spans="1:23" ht="27.75" customHeight="1" x14ac:dyDescent="0.2">
      <c r="A90" s="353"/>
      <c r="B90" s="353"/>
      <c r="C90" s="354"/>
      <c r="D90" s="353"/>
      <c r="E90" s="356"/>
      <c r="F90" s="93" t="s">
        <v>268</v>
      </c>
      <c r="G90" s="372"/>
      <c r="H90" s="388"/>
      <c r="I90" s="77" t="s">
        <v>269</v>
      </c>
      <c r="J90" s="354"/>
      <c r="K90" s="77" t="s">
        <v>269</v>
      </c>
      <c r="L90" s="374"/>
      <c r="M90" s="367"/>
      <c r="N90" s="95">
        <v>17500</v>
      </c>
      <c r="O90" s="368"/>
      <c r="P90" s="390"/>
      <c r="Q90" s="91">
        <f t="shared" si="4"/>
        <v>175</v>
      </c>
      <c r="R90" s="369"/>
      <c r="S90" s="48">
        <v>100</v>
      </c>
      <c r="T90" s="89"/>
      <c r="U90" s="355"/>
      <c r="V90" s="59" t="s">
        <v>270</v>
      </c>
      <c r="W90" s="59" t="s">
        <v>271</v>
      </c>
    </row>
    <row r="91" spans="1:23" ht="27.75" customHeight="1" x14ac:dyDescent="0.2">
      <c r="A91" s="353"/>
      <c r="B91" s="353"/>
      <c r="C91" s="354"/>
      <c r="D91" s="353"/>
      <c r="E91" s="356"/>
      <c r="F91" s="93" t="s">
        <v>272</v>
      </c>
      <c r="G91" s="372"/>
      <c r="H91" s="388"/>
      <c r="I91" s="77" t="s">
        <v>273</v>
      </c>
      <c r="J91" s="354"/>
      <c r="K91" s="77" t="s">
        <v>273</v>
      </c>
      <c r="L91" s="374"/>
      <c r="M91" s="367"/>
      <c r="N91" s="95">
        <v>26250</v>
      </c>
      <c r="O91" s="368"/>
      <c r="P91" s="390"/>
      <c r="Q91" s="91">
        <f t="shared" si="4"/>
        <v>175</v>
      </c>
      <c r="R91" s="369"/>
      <c r="S91" s="48">
        <v>150</v>
      </c>
      <c r="T91" s="89"/>
      <c r="U91" s="355"/>
      <c r="V91" s="59" t="s">
        <v>274</v>
      </c>
      <c r="W91" s="59" t="s">
        <v>275</v>
      </c>
    </row>
    <row r="92" spans="1:23" ht="27.75" customHeight="1" x14ac:dyDescent="0.2">
      <c r="A92" s="353"/>
      <c r="B92" s="353"/>
      <c r="C92" s="354"/>
      <c r="D92" s="353"/>
      <c r="E92" s="356"/>
      <c r="F92" s="93" t="s">
        <v>276</v>
      </c>
      <c r="G92" s="372"/>
      <c r="H92" s="388"/>
      <c r="I92" s="77" t="s">
        <v>277</v>
      </c>
      <c r="J92" s="354"/>
      <c r="K92" s="77" t="s">
        <v>277</v>
      </c>
      <c r="L92" s="374"/>
      <c r="M92" s="367"/>
      <c r="N92" s="95">
        <v>24500</v>
      </c>
      <c r="O92" s="368"/>
      <c r="P92" s="390"/>
      <c r="Q92" s="91">
        <f t="shared" si="4"/>
        <v>175</v>
      </c>
      <c r="R92" s="369"/>
      <c r="S92" s="48">
        <v>140</v>
      </c>
      <c r="T92" s="89"/>
      <c r="U92" s="355"/>
      <c r="V92" s="59" t="s">
        <v>278</v>
      </c>
      <c r="W92" s="59" t="s">
        <v>279</v>
      </c>
    </row>
    <row r="93" spans="1:23" ht="27.75" customHeight="1" x14ac:dyDescent="0.2">
      <c r="A93" s="353"/>
      <c r="B93" s="353"/>
      <c r="C93" s="354"/>
      <c r="D93" s="353"/>
      <c r="E93" s="356"/>
      <c r="F93" s="93" t="s">
        <v>280</v>
      </c>
      <c r="G93" s="372"/>
      <c r="H93" s="388"/>
      <c r="I93" s="77" t="s">
        <v>281</v>
      </c>
      <c r="J93" s="354"/>
      <c r="K93" s="77" t="s">
        <v>281</v>
      </c>
      <c r="L93" s="374"/>
      <c r="M93" s="367"/>
      <c r="N93" s="95">
        <v>17500</v>
      </c>
      <c r="O93" s="368"/>
      <c r="P93" s="390"/>
      <c r="Q93" s="91">
        <f t="shared" si="4"/>
        <v>175</v>
      </c>
      <c r="R93" s="369"/>
      <c r="S93" s="48">
        <v>100</v>
      </c>
      <c r="T93" s="89"/>
      <c r="U93" s="355"/>
      <c r="V93" s="59" t="s">
        <v>282</v>
      </c>
      <c r="W93" s="59" t="s">
        <v>283</v>
      </c>
    </row>
    <row r="94" spans="1:23" ht="27.75" customHeight="1" x14ac:dyDescent="0.2">
      <c r="A94" s="353"/>
      <c r="B94" s="353"/>
      <c r="C94" s="354"/>
      <c r="D94" s="353"/>
      <c r="E94" s="356"/>
      <c r="F94" s="93" t="s">
        <v>284</v>
      </c>
      <c r="G94" s="372"/>
      <c r="H94" s="388"/>
      <c r="I94" s="77" t="s">
        <v>285</v>
      </c>
      <c r="J94" s="354"/>
      <c r="K94" s="77" t="s">
        <v>285</v>
      </c>
      <c r="L94" s="374"/>
      <c r="M94" s="367"/>
      <c r="N94" s="95">
        <v>38500</v>
      </c>
      <c r="O94" s="368"/>
      <c r="P94" s="390"/>
      <c r="Q94" s="91">
        <f t="shared" si="4"/>
        <v>175</v>
      </c>
      <c r="R94" s="369"/>
      <c r="S94" s="48">
        <v>220</v>
      </c>
      <c r="T94" s="89"/>
      <c r="U94" s="355"/>
      <c r="V94" s="59" t="s">
        <v>286</v>
      </c>
      <c r="W94" s="59" t="s">
        <v>287</v>
      </c>
    </row>
    <row r="95" spans="1:23" ht="27.75" customHeight="1" x14ac:dyDescent="0.2">
      <c r="A95" s="353"/>
      <c r="B95" s="353"/>
      <c r="C95" s="354"/>
      <c r="D95" s="353"/>
      <c r="E95" s="356"/>
      <c r="F95" s="93" t="s">
        <v>288</v>
      </c>
      <c r="G95" s="372"/>
      <c r="H95" s="388"/>
      <c r="I95" s="77" t="s">
        <v>289</v>
      </c>
      <c r="J95" s="354"/>
      <c r="K95" s="77" t="s">
        <v>289</v>
      </c>
      <c r="L95" s="374"/>
      <c r="M95" s="367"/>
      <c r="N95" s="95">
        <v>61250</v>
      </c>
      <c r="O95" s="368"/>
      <c r="P95" s="390"/>
      <c r="Q95" s="91">
        <f t="shared" si="4"/>
        <v>175</v>
      </c>
      <c r="R95" s="369"/>
      <c r="S95" s="48">
        <v>350</v>
      </c>
      <c r="T95" s="89"/>
      <c r="U95" s="355"/>
      <c r="V95" s="59" t="s">
        <v>290</v>
      </c>
      <c r="W95" s="59" t="s">
        <v>291</v>
      </c>
    </row>
    <row r="96" spans="1:23" ht="27.75" customHeight="1" x14ac:dyDescent="0.2">
      <c r="A96" s="76">
        <v>44</v>
      </c>
      <c r="B96" s="76" t="s">
        <v>248</v>
      </c>
      <c r="C96" s="77" t="s">
        <v>47</v>
      </c>
      <c r="D96" s="76" t="s">
        <v>292</v>
      </c>
      <c r="E96" s="79" t="s">
        <v>293</v>
      </c>
      <c r="F96" s="93" t="s">
        <v>294</v>
      </c>
      <c r="G96" s="86" t="s">
        <v>29</v>
      </c>
      <c r="H96" s="99" t="s">
        <v>45</v>
      </c>
      <c r="I96" s="77" t="s">
        <v>35</v>
      </c>
      <c r="J96" s="77" t="s">
        <v>47</v>
      </c>
      <c r="K96" s="77" t="s">
        <v>35</v>
      </c>
      <c r="L96" s="88">
        <v>1200</v>
      </c>
      <c r="M96" s="81" t="s">
        <v>31</v>
      </c>
      <c r="N96" s="95">
        <v>450000</v>
      </c>
      <c r="O96" s="82">
        <v>44242</v>
      </c>
      <c r="P96" s="98">
        <v>44309</v>
      </c>
      <c r="Q96" s="91">
        <f t="shared" si="4"/>
        <v>450000</v>
      </c>
      <c r="R96" s="83" t="s">
        <v>54</v>
      </c>
      <c r="S96" s="48">
        <v>1</v>
      </c>
      <c r="T96" s="89"/>
      <c r="U96" s="78">
        <v>0</v>
      </c>
      <c r="V96" s="59" t="s">
        <v>295</v>
      </c>
      <c r="W96" s="59" t="s">
        <v>296</v>
      </c>
    </row>
    <row r="97" spans="1:266" ht="27.75" customHeight="1" x14ac:dyDescent="0.2">
      <c r="A97" s="76">
        <v>45</v>
      </c>
      <c r="B97" s="76" t="s">
        <v>248</v>
      </c>
      <c r="C97" s="77" t="s">
        <v>47</v>
      </c>
      <c r="D97" s="76" t="s">
        <v>297</v>
      </c>
      <c r="E97" s="79" t="s">
        <v>298</v>
      </c>
      <c r="F97" s="93" t="s">
        <v>299</v>
      </c>
      <c r="G97" s="86" t="s">
        <v>29</v>
      </c>
      <c r="H97" s="96" t="s">
        <v>55</v>
      </c>
      <c r="I97" s="77" t="s">
        <v>300</v>
      </c>
      <c r="J97" s="77" t="s">
        <v>47</v>
      </c>
      <c r="K97" s="77" t="s">
        <v>300</v>
      </c>
      <c r="L97" s="88">
        <v>35</v>
      </c>
      <c r="M97" s="81" t="s">
        <v>31</v>
      </c>
      <c r="N97" s="95">
        <v>32500</v>
      </c>
      <c r="O97" s="82">
        <v>44249</v>
      </c>
      <c r="P97" s="98">
        <v>44267</v>
      </c>
      <c r="Q97" s="91">
        <f t="shared" si="4"/>
        <v>902.77777777777783</v>
      </c>
      <c r="R97" s="83" t="s">
        <v>39</v>
      </c>
      <c r="S97" s="48">
        <v>36</v>
      </c>
      <c r="T97" s="89"/>
      <c r="U97" s="78">
        <v>0</v>
      </c>
      <c r="V97" s="59" t="s">
        <v>301</v>
      </c>
      <c r="W97" s="59" t="s">
        <v>302</v>
      </c>
    </row>
    <row r="98" spans="1:266" ht="27.75" customHeight="1" x14ac:dyDescent="0.2">
      <c r="A98" s="353">
        <v>46</v>
      </c>
      <c r="B98" s="353" t="s">
        <v>248</v>
      </c>
      <c r="C98" s="354" t="s">
        <v>47</v>
      </c>
      <c r="D98" s="353" t="s">
        <v>303</v>
      </c>
      <c r="E98" s="356" t="s">
        <v>304</v>
      </c>
      <c r="F98" s="93" t="s">
        <v>320</v>
      </c>
      <c r="G98" s="372" t="s">
        <v>44</v>
      </c>
      <c r="H98" s="388" t="s">
        <v>48</v>
      </c>
      <c r="I98" s="354" t="s">
        <v>37</v>
      </c>
      <c r="J98" s="354" t="s">
        <v>47</v>
      </c>
      <c r="K98" s="354" t="s">
        <v>37</v>
      </c>
      <c r="L98" s="374">
        <v>230</v>
      </c>
      <c r="M98" s="81" t="s">
        <v>31</v>
      </c>
      <c r="N98" s="95">
        <v>546705.4</v>
      </c>
      <c r="O98" s="368">
        <v>44256</v>
      </c>
      <c r="P98" s="390">
        <v>44330</v>
      </c>
      <c r="Q98" s="91">
        <f t="shared" si="4"/>
        <v>931.3550255536627</v>
      </c>
      <c r="R98" s="369" t="s">
        <v>34</v>
      </c>
      <c r="S98" s="48">
        <v>587</v>
      </c>
      <c r="T98" s="89"/>
      <c r="U98" s="355">
        <v>0</v>
      </c>
      <c r="V98" s="373" t="s">
        <v>305</v>
      </c>
      <c r="W98" s="373" t="s">
        <v>306</v>
      </c>
    </row>
    <row r="99" spans="1:266" ht="27.75" customHeight="1" x14ac:dyDescent="0.2">
      <c r="A99" s="353"/>
      <c r="B99" s="353"/>
      <c r="C99" s="354"/>
      <c r="D99" s="353"/>
      <c r="E99" s="356"/>
      <c r="F99" s="93" t="s">
        <v>307</v>
      </c>
      <c r="G99" s="372"/>
      <c r="H99" s="388"/>
      <c r="I99" s="354"/>
      <c r="J99" s="354"/>
      <c r="K99" s="354"/>
      <c r="L99" s="374"/>
      <c r="M99" s="81" t="s">
        <v>31</v>
      </c>
      <c r="N99" s="95">
        <v>110849.16</v>
      </c>
      <c r="O99" s="368"/>
      <c r="P99" s="390"/>
      <c r="Q99" s="91">
        <f t="shared" si="4"/>
        <v>423.0883969465649</v>
      </c>
      <c r="R99" s="369"/>
      <c r="S99" s="48">
        <v>262</v>
      </c>
      <c r="T99" s="89"/>
      <c r="U99" s="355"/>
      <c r="V99" s="373"/>
      <c r="W99" s="373"/>
    </row>
    <row r="100" spans="1:266" ht="27.75" customHeight="1" x14ac:dyDescent="0.2">
      <c r="A100" s="353">
        <v>47</v>
      </c>
      <c r="B100" s="353" t="s">
        <v>248</v>
      </c>
      <c r="C100" s="354" t="s">
        <v>47</v>
      </c>
      <c r="D100" s="353" t="s">
        <v>308</v>
      </c>
      <c r="E100" s="356" t="s">
        <v>309</v>
      </c>
      <c r="F100" s="93" t="s">
        <v>321</v>
      </c>
      <c r="G100" s="372" t="s">
        <v>310</v>
      </c>
      <c r="H100" s="388" t="s">
        <v>45</v>
      </c>
      <c r="I100" s="354" t="s">
        <v>35</v>
      </c>
      <c r="J100" s="354" t="s">
        <v>47</v>
      </c>
      <c r="K100" s="354" t="s">
        <v>35</v>
      </c>
      <c r="L100" s="374">
        <v>195</v>
      </c>
      <c r="M100" s="81" t="s">
        <v>31</v>
      </c>
      <c r="N100" s="95">
        <v>677943.95</v>
      </c>
      <c r="O100" s="368">
        <v>44256</v>
      </c>
      <c r="P100" s="390">
        <v>44330</v>
      </c>
      <c r="Q100" s="91">
        <f t="shared" si="4"/>
        <v>916.14047297297293</v>
      </c>
      <c r="R100" s="369" t="s">
        <v>34</v>
      </c>
      <c r="S100" s="48">
        <v>740</v>
      </c>
      <c r="T100" s="89"/>
      <c r="U100" s="355">
        <v>0</v>
      </c>
      <c r="V100" s="373" t="s">
        <v>311</v>
      </c>
      <c r="W100" s="373" t="s">
        <v>312</v>
      </c>
    </row>
    <row r="101" spans="1:266" ht="27.75" customHeight="1" x14ac:dyDescent="0.2">
      <c r="A101" s="353"/>
      <c r="B101" s="353"/>
      <c r="C101" s="354"/>
      <c r="D101" s="353"/>
      <c r="E101" s="356"/>
      <c r="F101" s="93" t="s">
        <v>307</v>
      </c>
      <c r="G101" s="372"/>
      <c r="H101" s="388"/>
      <c r="I101" s="354"/>
      <c r="J101" s="354"/>
      <c r="K101" s="354"/>
      <c r="L101" s="374"/>
      <c r="M101" s="81" t="s">
        <v>31</v>
      </c>
      <c r="N101" s="95">
        <v>168139.08</v>
      </c>
      <c r="O101" s="368"/>
      <c r="P101" s="390"/>
      <c r="Q101" s="91">
        <f t="shared" si="4"/>
        <v>444.81238095238092</v>
      </c>
      <c r="R101" s="369"/>
      <c r="S101" s="48">
        <v>378</v>
      </c>
      <c r="T101" s="89"/>
      <c r="U101" s="355"/>
      <c r="V101" s="373"/>
      <c r="W101" s="373"/>
    </row>
    <row r="102" spans="1:266" ht="27.75" customHeight="1" x14ac:dyDescent="0.2">
      <c r="A102" s="120">
        <v>48</v>
      </c>
      <c r="B102" s="120" t="s">
        <v>248</v>
      </c>
      <c r="C102" s="101" t="s">
        <v>47</v>
      </c>
      <c r="D102" s="120" t="s">
        <v>313</v>
      </c>
      <c r="E102" s="102" t="s">
        <v>314</v>
      </c>
      <c r="F102" s="103" t="s">
        <v>315</v>
      </c>
      <c r="G102" s="169" t="s">
        <v>310</v>
      </c>
      <c r="H102" s="105" t="s">
        <v>45</v>
      </c>
      <c r="I102" s="101" t="s">
        <v>35</v>
      </c>
      <c r="J102" s="101" t="s">
        <v>47</v>
      </c>
      <c r="K102" s="101" t="s">
        <v>35</v>
      </c>
      <c r="L102" s="106">
        <v>3500</v>
      </c>
      <c r="M102" s="107" t="s">
        <v>31</v>
      </c>
      <c r="N102" s="108">
        <v>1231760.68</v>
      </c>
      <c r="O102" s="109">
        <v>44256</v>
      </c>
      <c r="P102" s="110">
        <v>44330</v>
      </c>
      <c r="Q102" s="111">
        <f t="shared" si="4"/>
        <v>983.04922585794088</v>
      </c>
      <c r="R102" s="112" t="s">
        <v>34</v>
      </c>
      <c r="S102" s="113">
        <v>1253</v>
      </c>
      <c r="T102" s="114"/>
      <c r="U102" s="115">
        <v>0</v>
      </c>
      <c r="V102" s="116" t="s">
        <v>316</v>
      </c>
      <c r="W102" s="59" t="s">
        <v>317</v>
      </c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  <c r="AV102" s="119"/>
      <c r="AW102" s="119"/>
      <c r="AX102" s="119"/>
      <c r="AY102" s="119"/>
      <c r="AZ102" s="119"/>
      <c r="BA102" s="119"/>
      <c r="BB102" s="119"/>
      <c r="BC102" s="119"/>
      <c r="BD102" s="119"/>
      <c r="BE102" s="119"/>
      <c r="BF102" s="119"/>
      <c r="BG102" s="119"/>
      <c r="BH102" s="119"/>
      <c r="BI102" s="119"/>
      <c r="BJ102" s="119"/>
      <c r="BK102" s="119"/>
      <c r="BL102" s="119"/>
      <c r="BM102" s="119"/>
      <c r="BN102" s="119"/>
      <c r="BO102" s="119"/>
      <c r="BP102" s="119"/>
      <c r="BQ102" s="119"/>
      <c r="BR102" s="119"/>
      <c r="BS102" s="119"/>
      <c r="BT102" s="119"/>
      <c r="BU102" s="119"/>
      <c r="BV102" s="119"/>
      <c r="BW102" s="119"/>
      <c r="BX102" s="119"/>
      <c r="BY102" s="119"/>
      <c r="BZ102" s="119"/>
      <c r="CA102" s="119"/>
      <c r="CB102" s="119"/>
      <c r="CC102" s="119"/>
      <c r="CD102" s="119"/>
      <c r="CE102" s="119"/>
      <c r="CF102" s="119"/>
      <c r="CG102" s="119"/>
      <c r="CH102" s="119"/>
      <c r="CI102" s="119"/>
      <c r="CJ102" s="119"/>
      <c r="CK102" s="119"/>
      <c r="CL102" s="119"/>
      <c r="CM102" s="119"/>
      <c r="CN102" s="119"/>
      <c r="CO102" s="119"/>
      <c r="CP102" s="119"/>
      <c r="CQ102" s="119"/>
      <c r="CR102" s="119"/>
      <c r="CS102" s="119"/>
      <c r="CT102" s="119"/>
      <c r="CU102" s="119"/>
      <c r="CV102" s="119"/>
      <c r="CW102" s="119"/>
      <c r="CX102" s="119"/>
      <c r="CY102" s="119"/>
      <c r="CZ102" s="119"/>
      <c r="DA102" s="119"/>
      <c r="DB102" s="119"/>
      <c r="DC102" s="119"/>
      <c r="DD102" s="119"/>
      <c r="DE102" s="119"/>
      <c r="DF102" s="119"/>
      <c r="DG102" s="119"/>
      <c r="DH102" s="119"/>
      <c r="DI102" s="119"/>
      <c r="DJ102" s="119"/>
      <c r="DK102" s="119"/>
      <c r="DL102" s="119"/>
      <c r="DM102" s="119"/>
      <c r="DN102" s="119"/>
      <c r="DO102" s="119"/>
      <c r="DP102" s="119"/>
      <c r="DQ102" s="119"/>
      <c r="DR102" s="119"/>
      <c r="DS102" s="119"/>
      <c r="DT102" s="119"/>
      <c r="DU102" s="119"/>
      <c r="DV102" s="119"/>
      <c r="DW102" s="119"/>
      <c r="DX102" s="119"/>
      <c r="DY102" s="119"/>
      <c r="DZ102" s="119"/>
      <c r="EA102" s="119"/>
      <c r="EB102" s="119"/>
      <c r="EC102" s="119"/>
      <c r="ED102" s="119"/>
      <c r="EE102" s="119"/>
      <c r="EF102" s="119"/>
      <c r="EG102" s="119"/>
      <c r="EH102" s="119"/>
      <c r="EI102" s="119"/>
      <c r="EJ102" s="119"/>
      <c r="EK102" s="119"/>
      <c r="EL102" s="119"/>
      <c r="EM102" s="119"/>
      <c r="EN102" s="119"/>
      <c r="EO102" s="119"/>
      <c r="EP102" s="119"/>
      <c r="EQ102" s="119"/>
      <c r="ER102" s="119"/>
      <c r="ES102" s="119"/>
      <c r="ET102" s="119"/>
      <c r="EU102" s="119"/>
      <c r="EV102" s="119"/>
      <c r="EW102" s="119"/>
      <c r="EX102" s="119"/>
      <c r="EY102" s="119"/>
      <c r="EZ102" s="119"/>
      <c r="FA102" s="119"/>
      <c r="FB102" s="119"/>
      <c r="FC102" s="119"/>
      <c r="FD102" s="119"/>
      <c r="FE102" s="119"/>
      <c r="FF102" s="119"/>
      <c r="FG102" s="119"/>
      <c r="FH102" s="119"/>
      <c r="FI102" s="119"/>
      <c r="FJ102" s="119"/>
      <c r="FK102" s="119"/>
      <c r="FL102" s="119"/>
      <c r="FM102" s="119"/>
      <c r="FN102" s="119"/>
      <c r="FO102" s="119"/>
      <c r="FP102" s="119"/>
      <c r="FQ102" s="119"/>
      <c r="FR102" s="119"/>
      <c r="FS102" s="119"/>
      <c r="FT102" s="119"/>
      <c r="FU102" s="119"/>
      <c r="FV102" s="119"/>
      <c r="FW102" s="119"/>
      <c r="FX102" s="119"/>
      <c r="FY102" s="119"/>
      <c r="FZ102" s="119"/>
      <c r="GA102" s="119"/>
      <c r="GB102" s="119"/>
      <c r="GC102" s="119"/>
      <c r="GD102" s="119"/>
      <c r="GE102" s="119"/>
      <c r="GF102" s="119"/>
      <c r="GG102" s="119"/>
      <c r="GH102" s="119"/>
      <c r="GI102" s="119"/>
      <c r="GJ102" s="119"/>
      <c r="GK102" s="119"/>
      <c r="GL102" s="119"/>
      <c r="GM102" s="119"/>
      <c r="GN102" s="119"/>
      <c r="GO102" s="119"/>
      <c r="GP102" s="119"/>
      <c r="GQ102" s="119"/>
      <c r="GR102" s="119"/>
      <c r="GS102" s="119"/>
      <c r="GT102" s="119"/>
      <c r="GU102" s="119"/>
      <c r="GV102" s="119"/>
      <c r="GW102" s="119"/>
      <c r="GX102" s="119"/>
      <c r="GY102" s="119"/>
      <c r="GZ102" s="119"/>
      <c r="HA102" s="119"/>
      <c r="HB102" s="119"/>
      <c r="HC102" s="119"/>
      <c r="HD102" s="119"/>
      <c r="HE102" s="119"/>
      <c r="HF102" s="119"/>
      <c r="HG102" s="119"/>
      <c r="HH102" s="119"/>
      <c r="HI102" s="119"/>
      <c r="HJ102" s="119"/>
      <c r="HK102" s="119"/>
      <c r="HL102" s="119"/>
      <c r="HM102" s="119"/>
      <c r="HN102" s="119"/>
      <c r="HO102" s="119"/>
      <c r="HP102" s="119"/>
      <c r="HQ102" s="119"/>
      <c r="HR102" s="119"/>
      <c r="HS102" s="119"/>
      <c r="HT102" s="119"/>
      <c r="HU102" s="119"/>
      <c r="HV102" s="119"/>
      <c r="HW102" s="119"/>
      <c r="HX102" s="119"/>
      <c r="HY102" s="119"/>
      <c r="HZ102" s="119"/>
      <c r="IA102" s="119"/>
      <c r="IB102" s="119"/>
      <c r="IC102" s="119"/>
      <c r="ID102" s="119"/>
      <c r="IE102" s="119"/>
      <c r="IF102" s="119"/>
      <c r="IG102" s="119"/>
      <c r="IH102" s="119"/>
      <c r="II102" s="119"/>
      <c r="IJ102" s="119"/>
      <c r="IK102" s="119"/>
      <c r="IL102" s="119"/>
      <c r="IM102" s="119"/>
      <c r="IN102" s="119"/>
      <c r="IO102" s="119"/>
      <c r="IP102" s="119"/>
      <c r="IQ102" s="119"/>
      <c r="IR102" s="119"/>
      <c r="IS102" s="119"/>
      <c r="IT102" s="119"/>
      <c r="IU102" s="119"/>
      <c r="IV102" s="119"/>
      <c r="IW102" s="119"/>
      <c r="IX102" s="119"/>
      <c r="IY102" s="119"/>
      <c r="IZ102" s="119"/>
      <c r="JA102" s="119"/>
      <c r="JB102" s="119"/>
      <c r="JC102" s="119"/>
      <c r="JD102" s="119"/>
      <c r="JE102" s="119"/>
      <c r="JF102" s="119"/>
    </row>
    <row r="103" spans="1:266" s="117" customFormat="1" ht="54" customHeight="1" x14ac:dyDescent="0.2">
      <c r="A103" s="76">
        <v>49</v>
      </c>
      <c r="B103" s="76" t="s">
        <v>248</v>
      </c>
      <c r="C103" s="76" t="s">
        <v>49</v>
      </c>
      <c r="D103" s="76" t="s">
        <v>322</v>
      </c>
      <c r="E103" s="76">
        <v>1213</v>
      </c>
      <c r="F103" s="93" t="s">
        <v>323</v>
      </c>
      <c r="G103" s="86" t="s">
        <v>29</v>
      </c>
      <c r="H103" s="77" t="s">
        <v>43</v>
      </c>
      <c r="I103" s="77" t="s">
        <v>324</v>
      </c>
      <c r="J103" s="76" t="s">
        <v>49</v>
      </c>
      <c r="K103" s="77" t="s">
        <v>324</v>
      </c>
      <c r="L103" s="84">
        <v>1200</v>
      </c>
      <c r="M103" s="81" t="s">
        <v>31</v>
      </c>
      <c r="N103" s="95">
        <v>4100000</v>
      </c>
      <c r="O103" s="82">
        <v>44239</v>
      </c>
      <c r="P103" s="82">
        <v>44429</v>
      </c>
      <c r="Q103" s="91">
        <f t="shared" si="4"/>
        <v>4100000</v>
      </c>
      <c r="R103" s="83" t="s">
        <v>32</v>
      </c>
      <c r="S103" s="48">
        <v>1</v>
      </c>
      <c r="T103" s="89">
        <f t="shared" ref="T103:T109" si="5">U103*100%/N103</f>
        <v>7.0403407317073161E-2</v>
      </c>
      <c r="U103" s="68">
        <v>288653.96999999997</v>
      </c>
      <c r="V103" s="87" t="s">
        <v>325</v>
      </c>
      <c r="W103" s="87" t="s">
        <v>326</v>
      </c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19"/>
      <c r="BF103" s="119"/>
      <c r="BG103" s="119"/>
      <c r="BH103" s="119"/>
      <c r="BI103" s="119"/>
      <c r="BJ103" s="119"/>
      <c r="BK103" s="119"/>
      <c r="BL103" s="119"/>
      <c r="BM103" s="119"/>
      <c r="BN103" s="119"/>
      <c r="BO103" s="119"/>
      <c r="BP103" s="119"/>
      <c r="BQ103" s="119"/>
      <c r="BR103" s="119"/>
      <c r="BS103" s="119"/>
      <c r="BT103" s="119"/>
      <c r="BU103" s="119"/>
      <c r="BV103" s="119"/>
      <c r="BW103" s="119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9"/>
      <c r="CW103" s="119"/>
      <c r="CX103" s="119"/>
      <c r="CY103" s="119"/>
      <c r="CZ103" s="119"/>
      <c r="DA103" s="119"/>
      <c r="DB103" s="119"/>
      <c r="DC103" s="119"/>
      <c r="DD103" s="119"/>
      <c r="DE103" s="119"/>
      <c r="DF103" s="119"/>
      <c r="DG103" s="119"/>
      <c r="DH103" s="119"/>
      <c r="DI103" s="119"/>
      <c r="DJ103" s="119"/>
      <c r="DK103" s="119"/>
      <c r="DL103" s="119"/>
      <c r="DM103" s="119"/>
      <c r="DN103" s="119"/>
      <c r="DO103" s="119"/>
      <c r="DP103" s="119"/>
      <c r="DQ103" s="119"/>
      <c r="DR103" s="119"/>
      <c r="DS103" s="119"/>
      <c r="DT103" s="119"/>
      <c r="DU103" s="119"/>
      <c r="DV103" s="119"/>
      <c r="DW103" s="119"/>
      <c r="DX103" s="119"/>
      <c r="DY103" s="119"/>
      <c r="DZ103" s="119"/>
      <c r="EA103" s="119"/>
      <c r="EB103" s="119"/>
      <c r="EC103" s="119"/>
      <c r="ED103" s="119"/>
      <c r="EE103" s="119"/>
      <c r="EF103" s="119"/>
      <c r="EG103" s="119"/>
      <c r="EH103" s="119"/>
      <c r="EI103" s="119"/>
      <c r="EJ103" s="119"/>
      <c r="EK103" s="119"/>
      <c r="EL103" s="119"/>
      <c r="EM103" s="119"/>
      <c r="EN103" s="119"/>
      <c r="EO103" s="119"/>
      <c r="EP103" s="119"/>
      <c r="EQ103" s="119"/>
      <c r="ER103" s="119"/>
      <c r="ES103" s="119"/>
      <c r="ET103" s="119"/>
      <c r="EU103" s="119"/>
      <c r="EV103" s="119"/>
      <c r="EW103" s="119"/>
      <c r="EX103" s="119"/>
      <c r="EY103" s="119"/>
      <c r="EZ103" s="119"/>
      <c r="FA103" s="119"/>
      <c r="FB103" s="119"/>
      <c r="FC103" s="119"/>
      <c r="FD103" s="119"/>
      <c r="FE103" s="119"/>
      <c r="FF103" s="119"/>
      <c r="FG103" s="119"/>
      <c r="FH103" s="119"/>
      <c r="FI103" s="119"/>
      <c r="FJ103" s="119"/>
      <c r="FK103" s="119"/>
      <c r="FL103" s="119"/>
      <c r="FM103" s="119"/>
      <c r="FN103" s="119"/>
      <c r="FO103" s="119"/>
      <c r="FP103" s="119"/>
      <c r="FQ103" s="119"/>
      <c r="FR103" s="119"/>
      <c r="FS103" s="119"/>
      <c r="FT103" s="119"/>
      <c r="FU103" s="119"/>
      <c r="FV103" s="119"/>
      <c r="FW103" s="119"/>
      <c r="FX103" s="119"/>
      <c r="FY103" s="119"/>
      <c r="FZ103" s="119"/>
      <c r="GA103" s="119"/>
      <c r="GB103" s="119"/>
      <c r="GC103" s="119"/>
      <c r="GD103" s="119"/>
      <c r="GE103" s="119"/>
      <c r="GF103" s="119"/>
      <c r="GG103" s="119"/>
      <c r="GH103" s="119"/>
      <c r="GI103" s="119"/>
      <c r="GJ103" s="119"/>
      <c r="GK103" s="119"/>
      <c r="GL103" s="119"/>
      <c r="GM103" s="119"/>
      <c r="GN103" s="119"/>
      <c r="GO103" s="119"/>
      <c r="GP103" s="119"/>
      <c r="GQ103" s="119"/>
      <c r="GR103" s="119"/>
      <c r="GS103" s="119"/>
      <c r="GT103" s="119"/>
      <c r="GU103" s="119"/>
      <c r="GV103" s="119"/>
      <c r="GW103" s="119"/>
      <c r="GX103" s="119"/>
      <c r="GY103" s="119"/>
      <c r="GZ103" s="119"/>
      <c r="HA103" s="119"/>
      <c r="HB103" s="119"/>
      <c r="HC103" s="119"/>
      <c r="HD103" s="119"/>
      <c r="HE103" s="119"/>
      <c r="HF103" s="119"/>
      <c r="HG103" s="119"/>
      <c r="HH103" s="119"/>
      <c r="HI103" s="119"/>
      <c r="HJ103" s="119"/>
      <c r="HK103" s="119"/>
      <c r="HL103" s="119"/>
      <c r="HM103" s="119"/>
      <c r="HN103" s="119"/>
      <c r="HO103" s="119"/>
      <c r="HP103" s="119"/>
      <c r="HQ103" s="119"/>
      <c r="HR103" s="119"/>
      <c r="HS103" s="119"/>
      <c r="HT103" s="119"/>
      <c r="HU103" s="119"/>
      <c r="HV103" s="119"/>
      <c r="HW103" s="119"/>
      <c r="HX103" s="119"/>
      <c r="HY103" s="119"/>
      <c r="HZ103" s="119"/>
      <c r="IA103" s="119"/>
      <c r="IB103" s="119"/>
      <c r="IC103" s="119"/>
      <c r="ID103" s="119"/>
      <c r="IE103" s="119"/>
      <c r="IF103" s="119"/>
      <c r="IG103" s="119"/>
      <c r="IH103" s="119"/>
      <c r="II103" s="119"/>
      <c r="IJ103" s="119"/>
      <c r="IK103" s="119"/>
      <c r="IL103" s="119"/>
      <c r="IM103" s="119"/>
      <c r="IN103" s="119"/>
      <c r="IO103" s="119"/>
      <c r="IP103" s="119"/>
      <c r="IQ103" s="119"/>
      <c r="IR103" s="119"/>
      <c r="IS103" s="119"/>
      <c r="IT103" s="119"/>
      <c r="IU103" s="119"/>
      <c r="IV103" s="119"/>
      <c r="IW103" s="119"/>
      <c r="IX103" s="119"/>
      <c r="IY103" s="119"/>
      <c r="IZ103" s="119"/>
      <c r="JA103" s="119"/>
      <c r="JB103" s="119"/>
      <c r="JC103" s="119"/>
      <c r="JD103" s="119"/>
      <c r="JE103" s="119"/>
      <c r="JF103" s="119"/>
    </row>
    <row r="104" spans="1:266" s="117" customFormat="1" ht="54" customHeight="1" x14ac:dyDescent="0.2">
      <c r="A104" s="76">
        <v>50</v>
      </c>
      <c r="B104" s="76" t="s">
        <v>248</v>
      </c>
      <c r="C104" s="76" t="s">
        <v>49</v>
      </c>
      <c r="D104" s="76" t="s">
        <v>327</v>
      </c>
      <c r="E104" s="76">
        <v>1214</v>
      </c>
      <c r="F104" s="93" t="s">
        <v>328</v>
      </c>
      <c r="G104" s="86" t="s">
        <v>29</v>
      </c>
      <c r="H104" s="77" t="s">
        <v>43</v>
      </c>
      <c r="I104" s="77" t="s">
        <v>329</v>
      </c>
      <c r="J104" s="76" t="s">
        <v>49</v>
      </c>
      <c r="K104" s="77" t="s">
        <v>329</v>
      </c>
      <c r="L104" s="84">
        <v>45</v>
      </c>
      <c r="M104" s="81" t="s">
        <v>31</v>
      </c>
      <c r="N104" s="95">
        <v>34576.699999999997</v>
      </c>
      <c r="O104" s="82">
        <v>44249</v>
      </c>
      <c r="P104" s="82">
        <v>44274</v>
      </c>
      <c r="Q104" s="91">
        <f t="shared" si="4"/>
        <v>3457.6699999999996</v>
      </c>
      <c r="R104" s="83" t="s">
        <v>39</v>
      </c>
      <c r="S104" s="48">
        <v>10</v>
      </c>
      <c r="T104" s="89">
        <f t="shared" si="5"/>
        <v>0</v>
      </c>
      <c r="U104" s="90"/>
      <c r="V104" s="87" t="s">
        <v>330</v>
      </c>
      <c r="W104" s="87" t="s">
        <v>331</v>
      </c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  <c r="AX104" s="119"/>
      <c r="AY104" s="119"/>
      <c r="AZ104" s="119"/>
      <c r="BA104" s="119"/>
      <c r="BB104" s="119"/>
      <c r="BC104" s="119"/>
      <c r="BD104" s="119"/>
      <c r="BE104" s="119"/>
      <c r="BF104" s="119"/>
      <c r="BG104" s="119"/>
      <c r="BH104" s="119"/>
      <c r="BI104" s="119"/>
      <c r="BJ104" s="119"/>
      <c r="BK104" s="119"/>
      <c r="BL104" s="119"/>
      <c r="BM104" s="119"/>
      <c r="BN104" s="119"/>
      <c r="BO104" s="119"/>
      <c r="BP104" s="119"/>
      <c r="BQ104" s="119"/>
      <c r="BR104" s="119"/>
      <c r="BS104" s="119"/>
      <c r="BT104" s="119"/>
      <c r="BU104" s="119"/>
      <c r="BV104" s="119"/>
      <c r="BW104" s="119"/>
      <c r="BX104" s="119"/>
      <c r="BY104" s="119"/>
      <c r="BZ104" s="119"/>
      <c r="CA104" s="119"/>
      <c r="CB104" s="119"/>
      <c r="CC104" s="119"/>
      <c r="CD104" s="119"/>
      <c r="CE104" s="119"/>
      <c r="CF104" s="119"/>
      <c r="CG104" s="119"/>
      <c r="CH104" s="119"/>
      <c r="CI104" s="119"/>
      <c r="CJ104" s="119"/>
      <c r="CK104" s="119"/>
      <c r="CL104" s="119"/>
      <c r="CM104" s="119"/>
      <c r="CN104" s="119"/>
      <c r="CO104" s="119"/>
      <c r="CP104" s="119"/>
      <c r="CQ104" s="119"/>
      <c r="CR104" s="119"/>
      <c r="CS104" s="119"/>
      <c r="CT104" s="119"/>
      <c r="CU104" s="119"/>
      <c r="CV104" s="119"/>
      <c r="CW104" s="119"/>
      <c r="CX104" s="119"/>
      <c r="CY104" s="119"/>
      <c r="CZ104" s="119"/>
      <c r="DA104" s="119"/>
      <c r="DB104" s="119"/>
      <c r="DC104" s="119"/>
      <c r="DD104" s="119"/>
      <c r="DE104" s="119"/>
      <c r="DF104" s="119"/>
      <c r="DG104" s="119"/>
      <c r="DH104" s="119"/>
      <c r="DI104" s="119"/>
      <c r="DJ104" s="119"/>
      <c r="DK104" s="119"/>
      <c r="DL104" s="119"/>
      <c r="DM104" s="119"/>
      <c r="DN104" s="119"/>
      <c r="DO104" s="119"/>
      <c r="DP104" s="119"/>
      <c r="DQ104" s="119"/>
      <c r="DR104" s="119"/>
      <c r="DS104" s="119"/>
      <c r="DT104" s="119"/>
      <c r="DU104" s="119"/>
      <c r="DV104" s="119"/>
      <c r="DW104" s="119"/>
      <c r="DX104" s="119"/>
      <c r="DY104" s="119"/>
      <c r="DZ104" s="119"/>
      <c r="EA104" s="119"/>
      <c r="EB104" s="119"/>
      <c r="EC104" s="119"/>
      <c r="ED104" s="119"/>
      <c r="EE104" s="119"/>
      <c r="EF104" s="119"/>
      <c r="EG104" s="119"/>
      <c r="EH104" s="119"/>
      <c r="EI104" s="119"/>
      <c r="EJ104" s="119"/>
      <c r="EK104" s="119"/>
      <c r="EL104" s="119"/>
      <c r="EM104" s="119"/>
      <c r="EN104" s="119"/>
      <c r="EO104" s="119"/>
      <c r="EP104" s="119"/>
      <c r="EQ104" s="119"/>
      <c r="ER104" s="119"/>
      <c r="ES104" s="119"/>
      <c r="ET104" s="119"/>
      <c r="EU104" s="119"/>
      <c r="EV104" s="119"/>
      <c r="EW104" s="119"/>
      <c r="EX104" s="119"/>
      <c r="EY104" s="119"/>
      <c r="EZ104" s="119"/>
      <c r="FA104" s="119"/>
      <c r="FB104" s="119"/>
      <c r="FC104" s="119"/>
      <c r="FD104" s="119"/>
      <c r="FE104" s="119"/>
      <c r="FF104" s="119"/>
      <c r="FG104" s="119"/>
      <c r="FH104" s="119"/>
      <c r="FI104" s="119"/>
      <c r="FJ104" s="119"/>
      <c r="FK104" s="119"/>
      <c r="FL104" s="119"/>
      <c r="FM104" s="119"/>
      <c r="FN104" s="119"/>
      <c r="FO104" s="119"/>
      <c r="FP104" s="119"/>
      <c r="FQ104" s="119"/>
      <c r="FR104" s="119"/>
      <c r="FS104" s="119"/>
      <c r="FT104" s="119"/>
      <c r="FU104" s="119"/>
      <c r="FV104" s="119"/>
      <c r="FW104" s="119"/>
      <c r="FX104" s="119"/>
      <c r="FY104" s="119"/>
      <c r="FZ104" s="119"/>
      <c r="GA104" s="119"/>
      <c r="GB104" s="119"/>
      <c r="GC104" s="119"/>
      <c r="GD104" s="119"/>
      <c r="GE104" s="119"/>
      <c r="GF104" s="119"/>
      <c r="GG104" s="119"/>
      <c r="GH104" s="119"/>
      <c r="GI104" s="119"/>
      <c r="GJ104" s="119"/>
      <c r="GK104" s="119"/>
      <c r="GL104" s="119"/>
      <c r="GM104" s="119"/>
      <c r="GN104" s="119"/>
      <c r="GO104" s="119"/>
      <c r="GP104" s="119"/>
      <c r="GQ104" s="119"/>
      <c r="GR104" s="119"/>
      <c r="GS104" s="119"/>
      <c r="GT104" s="119"/>
      <c r="GU104" s="119"/>
      <c r="GV104" s="119"/>
      <c r="GW104" s="119"/>
      <c r="GX104" s="119"/>
      <c r="GY104" s="119"/>
      <c r="GZ104" s="119"/>
      <c r="HA104" s="119"/>
      <c r="HB104" s="119"/>
      <c r="HC104" s="119"/>
      <c r="HD104" s="119"/>
      <c r="HE104" s="119"/>
      <c r="HF104" s="119"/>
      <c r="HG104" s="119"/>
      <c r="HH104" s="119"/>
      <c r="HI104" s="119"/>
      <c r="HJ104" s="119"/>
      <c r="HK104" s="119"/>
      <c r="HL104" s="119"/>
      <c r="HM104" s="119"/>
      <c r="HN104" s="119"/>
      <c r="HO104" s="119"/>
      <c r="HP104" s="119"/>
      <c r="HQ104" s="119"/>
      <c r="HR104" s="119"/>
      <c r="HS104" s="119"/>
      <c r="HT104" s="119"/>
      <c r="HU104" s="119"/>
      <c r="HV104" s="119"/>
      <c r="HW104" s="119"/>
      <c r="HX104" s="119"/>
      <c r="HY104" s="119"/>
      <c r="HZ104" s="119"/>
      <c r="IA104" s="119"/>
      <c r="IB104" s="119"/>
      <c r="IC104" s="119"/>
      <c r="ID104" s="119"/>
      <c r="IE104" s="119"/>
      <c r="IF104" s="119"/>
      <c r="IG104" s="119"/>
      <c r="IH104" s="119"/>
      <c r="II104" s="119"/>
      <c r="IJ104" s="119"/>
      <c r="IK104" s="119"/>
      <c r="IL104" s="119"/>
      <c r="IM104" s="119"/>
      <c r="IN104" s="119"/>
      <c r="IO104" s="119"/>
      <c r="IP104" s="119"/>
      <c r="IQ104" s="119"/>
      <c r="IR104" s="119"/>
      <c r="IS104" s="119"/>
      <c r="IT104" s="119"/>
      <c r="IU104" s="119"/>
      <c r="IV104" s="119"/>
      <c r="IW104" s="119"/>
      <c r="IX104" s="119"/>
      <c r="IY104" s="119"/>
      <c r="IZ104" s="119"/>
      <c r="JA104" s="119"/>
      <c r="JB104" s="119"/>
      <c r="JC104" s="119"/>
      <c r="JD104" s="119"/>
      <c r="JE104" s="119"/>
      <c r="JF104" s="119"/>
    </row>
    <row r="105" spans="1:266" s="117" customFormat="1" ht="54" customHeight="1" x14ac:dyDescent="0.2">
      <c r="A105" s="76">
        <v>51</v>
      </c>
      <c r="B105" s="76" t="s">
        <v>248</v>
      </c>
      <c r="C105" s="76" t="s">
        <v>49</v>
      </c>
      <c r="D105" s="76" t="s">
        <v>332</v>
      </c>
      <c r="E105" s="76">
        <v>1215</v>
      </c>
      <c r="F105" s="93" t="s">
        <v>333</v>
      </c>
      <c r="G105" s="86" t="s">
        <v>29</v>
      </c>
      <c r="H105" s="77" t="s">
        <v>55</v>
      </c>
      <c r="I105" s="77" t="s">
        <v>334</v>
      </c>
      <c r="J105" s="76" t="s">
        <v>49</v>
      </c>
      <c r="K105" s="77" t="s">
        <v>334</v>
      </c>
      <c r="L105" s="84">
        <v>45</v>
      </c>
      <c r="M105" s="81" t="s">
        <v>31</v>
      </c>
      <c r="N105" s="95">
        <v>46931.92</v>
      </c>
      <c r="O105" s="82">
        <v>44249</v>
      </c>
      <c r="P105" s="82">
        <v>44316</v>
      </c>
      <c r="Q105" s="91">
        <f t="shared" si="4"/>
        <v>938.63839999999993</v>
      </c>
      <c r="R105" s="83" t="s">
        <v>39</v>
      </c>
      <c r="S105" s="48">
        <v>50</v>
      </c>
      <c r="T105" s="89">
        <f t="shared" si="5"/>
        <v>1</v>
      </c>
      <c r="U105" s="68">
        <v>46931.92</v>
      </c>
      <c r="V105" s="87" t="s">
        <v>335</v>
      </c>
      <c r="W105" s="87" t="s">
        <v>336</v>
      </c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  <c r="AX105" s="119"/>
      <c r="AY105" s="119"/>
      <c r="AZ105" s="119"/>
      <c r="BA105" s="119"/>
      <c r="BB105" s="119"/>
      <c r="BC105" s="119"/>
      <c r="BD105" s="119"/>
      <c r="BE105" s="119"/>
      <c r="BF105" s="119"/>
      <c r="BG105" s="119"/>
      <c r="BH105" s="119"/>
      <c r="BI105" s="119"/>
      <c r="BJ105" s="119"/>
      <c r="BK105" s="119"/>
      <c r="BL105" s="119"/>
      <c r="BM105" s="119"/>
      <c r="BN105" s="119"/>
      <c r="BO105" s="119"/>
      <c r="BP105" s="119"/>
      <c r="BQ105" s="119"/>
      <c r="BR105" s="119"/>
      <c r="BS105" s="119"/>
      <c r="BT105" s="119"/>
      <c r="BU105" s="119"/>
      <c r="BV105" s="119"/>
      <c r="BW105" s="119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9"/>
      <c r="CW105" s="119"/>
      <c r="CX105" s="119"/>
      <c r="CY105" s="119"/>
      <c r="CZ105" s="119"/>
      <c r="DA105" s="119"/>
      <c r="DB105" s="119"/>
      <c r="DC105" s="119"/>
      <c r="DD105" s="119"/>
      <c r="DE105" s="119"/>
      <c r="DF105" s="119"/>
      <c r="DG105" s="119"/>
      <c r="DH105" s="119"/>
      <c r="DI105" s="119"/>
      <c r="DJ105" s="119"/>
      <c r="DK105" s="119"/>
      <c r="DL105" s="119"/>
      <c r="DM105" s="119"/>
      <c r="DN105" s="119"/>
      <c r="DO105" s="119"/>
      <c r="DP105" s="119"/>
      <c r="DQ105" s="119"/>
      <c r="DR105" s="119"/>
      <c r="DS105" s="119"/>
      <c r="DT105" s="119"/>
      <c r="DU105" s="119"/>
      <c r="DV105" s="119"/>
      <c r="DW105" s="119"/>
      <c r="DX105" s="119"/>
      <c r="DY105" s="119"/>
      <c r="DZ105" s="119"/>
      <c r="EA105" s="119"/>
      <c r="EB105" s="119"/>
      <c r="EC105" s="119"/>
      <c r="ED105" s="119"/>
      <c r="EE105" s="119"/>
      <c r="EF105" s="119"/>
      <c r="EG105" s="119"/>
      <c r="EH105" s="119"/>
      <c r="EI105" s="119"/>
      <c r="EJ105" s="119"/>
      <c r="EK105" s="119"/>
      <c r="EL105" s="119"/>
      <c r="EM105" s="119"/>
      <c r="EN105" s="119"/>
      <c r="EO105" s="119"/>
      <c r="EP105" s="119"/>
      <c r="EQ105" s="119"/>
      <c r="ER105" s="119"/>
      <c r="ES105" s="119"/>
      <c r="ET105" s="119"/>
      <c r="EU105" s="119"/>
      <c r="EV105" s="119"/>
      <c r="EW105" s="119"/>
      <c r="EX105" s="119"/>
      <c r="EY105" s="119"/>
      <c r="EZ105" s="119"/>
      <c r="FA105" s="119"/>
      <c r="FB105" s="119"/>
      <c r="FC105" s="119"/>
      <c r="FD105" s="119"/>
      <c r="FE105" s="119"/>
      <c r="FF105" s="119"/>
      <c r="FG105" s="119"/>
      <c r="FH105" s="119"/>
      <c r="FI105" s="119"/>
      <c r="FJ105" s="119"/>
      <c r="FK105" s="119"/>
      <c r="FL105" s="119"/>
      <c r="FM105" s="119"/>
      <c r="FN105" s="119"/>
      <c r="FO105" s="119"/>
      <c r="FP105" s="119"/>
      <c r="FQ105" s="119"/>
      <c r="FR105" s="119"/>
      <c r="FS105" s="119"/>
      <c r="FT105" s="119"/>
      <c r="FU105" s="119"/>
      <c r="FV105" s="119"/>
      <c r="FW105" s="119"/>
      <c r="FX105" s="119"/>
      <c r="FY105" s="119"/>
      <c r="FZ105" s="119"/>
      <c r="GA105" s="119"/>
      <c r="GB105" s="119"/>
      <c r="GC105" s="119"/>
      <c r="GD105" s="119"/>
      <c r="GE105" s="119"/>
      <c r="GF105" s="119"/>
      <c r="GG105" s="119"/>
      <c r="GH105" s="119"/>
      <c r="GI105" s="119"/>
      <c r="GJ105" s="119"/>
      <c r="GK105" s="119"/>
      <c r="GL105" s="119"/>
      <c r="GM105" s="119"/>
      <c r="GN105" s="119"/>
      <c r="GO105" s="119"/>
      <c r="GP105" s="119"/>
      <c r="GQ105" s="119"/>
      <c r="GR105" s="119"/>
      <c r="GS105" s="119"/>
      <c r="GT105" s="119"/>
      <c r="GU105" s="119"/>
      <c r="GV105" s="119"/>
      <c r="GW105" s="119"/>
      <c r="GX105" s="119"/>
      <c r="GY105" s="119"/>
      <c r="GZ105" s="119"/>
      <c r="HA105" s="119"/>
      <c r="HB105" s="119"/>
      <c r="HC105" s="119"/>
      <c r="HD105" s="119"/>
      <c r="HE105" s="119"/>
      <c r="HF105" s="119"/>
      <c r="HG105" s="119"/>
      <c r="HH105" s="119"/>
      <c r="HI105" s="119"/>
      <c r="HJ105" s="119"/>
      <c r="HK105" s="119"/>
      <c r="HL105" s="119"/>
      <c r="HM105" s="119"/>
      <c r="HN105" s="119"/>
      <c r="HO105" s="119"/>
      <c r="HP105" s="119"/>
      <c r="HQ105" s="119"/>
      <c r="HR105" s="119"/>
      <c r="HS105" s="119"/>
      <c r="HT105" s="119"/>
      <c r="HU105" s="119"/>
      <c r="HV105" s="119"/>
      <c r="HW105" s="119"/>
      <c r="HX105" s="119"/>
      <c r="HY105" s="119"/>
      <c r="HZ105" s="119"/>
      <c r="IA105" s="119"/>
      <c r="IB105" s="119"/>
      <c r="IC105" s="119"/>
      <c r="ID105" s="119"/>
      <c r="IE105" s="119"/>
      <c r="IF105" s="119"/>
      <c r="IG105" s="119"/>
      <c r="IH105" s="119"/>
      <c r="II105" s="119"/>
      <c r="IJ105" s="119"/>
      <c r="IK105" s="119"/>
      <c r="IL105" s="119"/>
      <c r="IM105" s="119"/>
      <c r="IN105" s="119"/>
      <c r="IO105" s="119"/>
      <c r="IP105" s="119"/>
      <c r="IQ105" s="119"/>
      <c r="IR105" s="119"/>
      <c r="IS105" s="119"/>
      <c r="IT105" s="119"/>
      <c r="IU105" s="119"/>
      <c r="IV105" s="119"/>
      <c r="IW105" s="119"/>
      <c r="IX105" s="119"/>
      <c r="IY105" s="119"/>
      <c r="IZ105" s="119"/>
      <c r="JA105" s="119"/>
      <c r="JB105" s="119"/>
      <c r="JC105" s="119"/>
      <c r="JD105" s="119"/>
      <c r="JE105" s="119"/>
      <c r="JF105" s="119"/>
    </row>
    <row r="106" spans="1:266" s="117" customFormat="1" ht="54" customHeight="1" x14ac:dyDescent="0.2">
      <c r="A106" s="76">
        <v>52</v>
      </c>
      <c r="B106" s="76" t="s">
        <v>248</v>
      </c>
      <c r="C106" s="76" t="s">
        <v>49</v>
      </c>
      <c r="D106" s="76" t="s">
        <v>337</v>
      </c>
      <c r="E106" s="76">
        <v>1216</v>
      </c>
      <c r="F106" s="93" t="s">
        <v>338</v>
      </c>
      <c r="G106" s="86" t="s">
        <v>29</v>
      </c>
      <c r="H106" s="76" t="s">
        <v>45</v>
      </c>
      <c r="I106" s="77" t="s">
        <v>339</v>
      </c>
      <c r="J106" s="76" t="s">
        <v>49</v>
      </c>
      <c r="K106" s="77" t="s">
        <v>339</v>
      </c>
      <c r="L106" s="84">
        <v>45</v>
      </c>
      <c r="M106" s="81" t="s">
        <v>31</v>
      </c>
      <c r="N106" s="95">
        <v>33214.14</v>
      </c>
      <c r="O106" s="82">
        <v>44249</v>
      </c>
      <c r="P106" s="82">
        <v>44316</v>
      </c>
      <c r="Q106" s="91">
        <f t="shared" si="4"/>
        <v>603.89345454545457</v>
      </c>
      <c r="R106" s="83" t="s">
        <v>39</v>
      </c>
      <c r="S106" s="48">
        <v>55</v>
      </c>
      <c r="T106" s="89">
        <f t="shared" si="5"/>
        <v>1</v>
      </c>
      <c r="U106" s="68">
        <v>33214.14</v>
      </c>
      <c r="V106" s="87" t="s">
        <v>340</v>
      </c>
      <c r="W106" s="87" t="s">
        <v>341</v>
      </c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  <c r="AX106" s="119"/>
      <c r="AY106" s="119"/>
      <c r="AZ106" s="119"/>
      <c r="BA106" s="119"/>
      <c r="BB106" s="119"/>
      <c r="BC106" s="119"/>
      <c r="BD106" s="119"/>
      <c r="BE106" s="119"/>
      <c r="BF106" s="119"/>
      <c r="BG106" s="119"/>
      <c r="BH106" s="119"/>
      <c r="BI106" s="119"/>
      <c r="BJ106" s="119"/>
      <c r="BK106" s="119"/>
      <c r="BL106" s="119"/>
      <c r="BM106" s="119"/>
      <c r="BN106" s="119"/>
      <c r="BO106" s="119"/>
      <c r="BP106" s="119"/>
      <c r="BQ106" s="119"/>
      <c r="BR106" s="119"/>
      <c r="BS106" s="119"/>
      <c r="BT106" s="119"/>
      <c r="BU106" s="119"/>
      <c r="BV106" s="119"/>
      <c r="BW106" s="119"/>
      <c r="BX106" s="119"/>
      <c r="BY106" s="119"/>
      <c r="BZ106" s="119"/>
      <c r="CA106" s="119"/>
      <c r="CB106" s="119"/>
      <c r="CC106" s="119"/>
      <c r="CD106" s="119"/>
      <c r="CE106" s="119"/>
      <c r="CF106" s="119"/>
      <c r="CG106" s="119"/>
      <c r="CH106" s="119"/>
      <c r="CI106" s="119"/>
      <c r="CJ106" s="119"/>
      <c r="CK106" s="119"/>
      <c r="CL106" s="119"/>
      <c r="CM106" s="119"/>
      <c r="CN106" s="119"/>
      <c r="CO106" s="119"/>
      <c r="CP106" s="119"/>
      <c r="CQ106" s="119"/>
      <c r="CR106" s="119"/>
      <c r="CS106" s="119"/>
      <c r="CT106" s="119"/>
      <c r="CU106" s="119"/>
      <c r="CV106" s="119"/>
      <c r="CW106" s="119"/>
      <c r="CX106" s="119"/>
      <c r="CY106" s="119"/>
      <c r="CZ106" s="119"/>
      <c r="DA106" s="119"/>
      <c r="DB106" s="119"/>
      <c r="DC106" s="119"/>
      <c r="DD106" s="119"/>
      <c r="DE106" s="119"/>
      <c r="DF106" s="119"/>
      <c r="DG106" s="119"/>
      <c r="DH106" s="119"/>
      <c r="DI106" s="119"/>
      <c r="DJ106" s="119"/>
      <c r="DK106" s="119"/>
      <c r="DL106" s="119"/>
      <c r="DM106" s="119"/>
      <c r="DN106" s="119"/>
      <c r="DO106" s="119"/>
      <c r="DP106" s="119"/>
      <c r="DQ106" s="119"/>
      <c r="DR106" s="119"/>
      <c r="DS106" s="119"/>
      <c r="DT106" s="119"/>
      <c r="DU106" s="119"/>
      <c r="DV106" s="119"/>
      <c r="DW106" s="119"/>
      <c r="DX106" s="119"/>
      <c r="DY106" s="119"/>
      <c r="DZ106" s="119"/>
      <c r="EA106" s="119"/>
      <c r="EB106" s="119"/>
      <c r="EC106" s="119"/>
      <c r="ED106" s="119"/>
      <c r="EE106" s="119"/>
      <c r="EF106" s="119"/>
      <c r="EG106" s="119"/>
      <c r="EH106" s="119"/>
      <c r="EI106" s="119"/>
      <c r="EJ106" s="119"/>
      <c r="EK106" s="119"/>
      <c r="EL106" s="119"/>
      <c r="EM106" s="119"/>
      <c r="EN106" s="119"/>
      <c r="EO106" s="119"/>
      <c r="EP106" s="119"/>
      <c r="EQ106" s="119"/>
      <c r="ER106" s="119"/>
      <c r="ES106" s="119"/>
      <c r="ET106" s="119"/>
      <c r="EU106" s="119"/>
      <c r="EV106" s="119"/>
      <c r="EW106" s="119"/>
      <c r="EX106" s="119"/>
      <c r="EY106" s="119"/>
      <c r="EZ106" s="119"/>
      <c r="FA106" s="119"/>
      <c r="FB106" s="119"/>
      <c r="FC106" s="119"/>
      <c r="FD106" s="119"/>
      <c r="FE106" s="119"/>
      <c r="FF106" s="119"/>
      <c r="FG106" s="119"/>
      <c r="FH106" s="119"/>
      <c r="FI106" s="119"/>
      <c r="FJ106" s="119"/>
      <c r="FK106" s="119"/>
      <c r="FL106" s="119"/>
      <c r="FM106" s="119"/>
      <c r="FN106" s="119"/>
      <c r="FO106" s="119"/>
      <c r="FP106" s="119"/>
      <c r="FQ106" s="119"/>
      <c r="FR106" s="119"/>
      <c r="FS106" s="119"/>
      <c r="FT106" s="119"/>
      <c r="FU106" s="119"/>
      <c r="FV106" s="119"/>
      <c r="FW106" s="119"/>
      <c r="FX106" s="119"/>
      <c r="FY106" s="119"/>
      <c r="FZ106" s="119"/>
      <c r="GA106" s="119"/>
      <c r="GB106" s="119"/>
      <c r="GC106" s="119"/>
      <c r="GD106" s="119"/>
      <c r="GE106" s="119"/>
      <c r="GF106" s="119"/>
      <c r="GG106" s="119"/>
      <c r="GH106" s="119"/>
      <c r="GI106" s="119"/>
      <c r="GJ106" s="119"/>
      <c r="GK106" s="119"/>
      <c r="GL106" s="119"/>
      <c r="GM106" s="119"/>
      <c r="GN106" s="119"/>
      <c r="GO106" s="119"/>
      <c r="GP106" s="119"/>
      <c r="GQ106" s="119"/>
      <c r="GR106" s="119"/>
      <c r="GS106" s="119"/>
      <c r="GT106" s="119"/>
      <c r="GU106" s="119"/>
      <c r="GV106" s="119"/>
      <c r="GW106" s="119"/>
      <c r="GX106" s="119"/>
      <c r="GY106" s="119"/>
      <c r="GZ106" s="119"/>
      <c r="HA106" s="119"/>
      <c r="HB106" s="119"/>
      <c r="HC106" s="119"/>
      <c r="HD106" s="119"/>
      <c r="HE106" s="119"/>
      <c r="HF106" s="119"/>
      <c r="HG106" s="119"/>
      <c r="HH106" s="119"/>
      <c r="HI106" s="119"/>
      <c r="HJ106" s="119"/>
      <c r="HK106" s="119"/>
      <c r="HL106" s="119"/>
      <c r="HM106" s="119"/>
      <c r="HN106" s="119"/>
      <c r="HO106" s="119"/>
      <c r="HP106" s="119"/>
      <c r="HQ106" s="119"/>
      <c r="HR106" s="119"/>
      <c r="HS106" s="119"/>
      <c r="HT106" s="119"/>
      <c r="HU106" s="119"/>
      <c r="HV106" s="119"/>
      <c r="HW106" s="119"/>
      <c r="HX106" s="119"/>
      <c r="HY106" s="119"/>
      <c r="HZ106" s="119"/>
      <c r="IA106" s="119"/>
      <c r="IB106" s="119"/>
      <c r="IC106" s="119"/>
      <c r="ID106" s="119"/>
      <c r="IE106" s="119"/>
      <c r="IF106" s="119"/>
      <c r="IG106" s="119"/>
      <c r="IH106" s="119"/>
      <c r="II106" s="119"/>
      <c r="IJ106" s="119"/>
      <c r="IK106" s="119"/>
      <c r="IL106" s="119"/>
      <c r="IM106" s="119"/>
      <c r="IN106" s="119"/>
      <c r="IO106" s="119"/>
      <c r="IP106" s="119"/>
      <c r="IQ106" s="119"/>
      <c r="IR106" s="119"/>
      <c r="IS106" s="119"/>
      <c r="IT106" s="119"/>
      <c r="IU106" s="119"/>
      <c r="IV106" s="119"/>
      <c r="IW106" s="119"/>
      <c r="IX106" s="119"/>
      <c r="IY106" s="119"/>
      <c r="IZ106" s="119"/>
      <c r="JA106" s="119"/>
      <c r="JB106" s="119"/>
      <c r="JC106" s="119"/>
      <c r="JD106" s="119"/>
      <c r="JE106" s="119"/>
      <c r="JF106" s="119"/>
    </row>
    <row r="107" spans="1:266" s="117" customFormat="1" ht="54" customHeight="1" x14ac:dyDescent="0.2">
      <c r="A107" s="76">
        <v>53</v>
      </c>
      <c r="B107" s="76" t="s">
        <v>248</v>
      </c>
      <c r="C107" s="76" t="s">
        <v>49</v>
      </c>
      <c r="D107" s="76" t="s">
        <v>342</v>
      </c>
      <c r="E107" s="76">
        <v>1217</v>
      </c>
      <c r="F107" s="93" t="s">
        <v>343</v>
      </c>
      <c r="G107" s="86" t="s">
        <v>29</v>
      </c>
      <c r="H107" s="76" t="s">
        <v>45</v>
      </c>
      <c r="I107" s="77" t="s">
        <v>344</v>
      </c>
      <c r="J107" s="76" t="s">
        <v>49</v>
      </c>
      <c r="K107" s="77" t="s">
        <v>344</v>
      </c>
      <c r="L107" s="84">
        <v>85</v>
      </c>
      <c r="M107" s="81" t="s">
        <v>31</v>
      </c>
      <c r="N107" s="95">
        <v>139328.41</v>
      </c>
      <c r="O107" s="82">
        <v>44249</v>
      </c>
      <c r="P107" s="82">
        <v>44316</v>
      </c>
      <c r="Q107" s="91">
        <f t="shared" si="4"/>
        <v>546.38592156862751</v>
      </c>
      <c r="R107" s="83" t="s">
        <v>39</v>
      </c>
      <c r="S107" s="48">
        <v>255</v>
      </c>
      <c r="T107" s="89">
        <f t="shared" si="5"/>
        <v>1</v>
      </c>
      <c r="U107" s="68">
        <v>139328.41</v>
      </c>
      <c r="V107" s="87" t="s">
        <v>345</v>
      </c>
      <c r="W107" s="87" t="s">
        <v>346</v>
      </c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  <c r="BH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  <c r="BR107" s="119"/>
      <c r="BS107" s="119"/>
      <c r="BT107" s="119"/>
      <c r="BU107" s="119"/>
      <c r="BV107" s="119"/>
      <c r="BW107" s="119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9"/>
      <c r="CW107" s="119"/>
      <c r="CX107" s="119"/>
      <c r="CY107" s="119"/>
      <c r="CZ107" s="119"/>
      <c r="DA107" s="119"/>
      <c r="DB107" s="119"/>
      <c r="DC107" s="119"/>
      <c r="DD107" s="119"/>
      <c r="DE107" s="119"/>
      <c r="DF107" s="119"/>
      <c r="DG107" s="119"/>
      <c r="DH107" s="119"/>
      <c r="DI107" s="119"/>
      <c r="DJ107" s="119"/>
      <c r="DK107" s="119"/>
      <c r="DL107" s="119"/>
      <c r="DM107" s="119"/>
      <c r="DN107" s="119"/>
      <c r="DO107" s="119"/>
      <c r="DP107" s="119"/>
      <c r="DQ107" s="119"/>
      <c r="DR107" s="119"/>
      <c r="DS107" s="119"/>
      <c r="DT107" s="119"/>
      <c r="DU107" s="119"/>
      <c r="DV107" s="119"/>
      <c r="DW107" s="119"/>
      <c r="DX107" s="119"/>
      <c r="DY107" s="119"/>
      <c r="DZ107" s="119"/>
      <c r="EA107" s="119"/>
      <c r="EB107" s="119"/>
      <c r="EC107" s="119"/>
      <c r="ED107" s="119"/>
      <c r="EE107" s="119"/>
      <c r="EF107" s="119"/>
      <c r="EG107" s="119"/>
      <c r="EH107" s="119"/>
      <c r="EI107" s="119"/>
      <c r="EJ107" s="119"/>
      <c r="EK107" s="119"/>
      <c r="EL107" s="119"/>
      <c r="EM107" s="119"/>
      <c r="EN107" s="119"/>
      <c r="EO107" s="119"/>
      <c r="EP107" s="119"/>
      <c r="EQ107" s="119"/>
      <c r="ER107" s="119"/>
      <c r="ES107" s="119"/>
      <c r="ET107" s="119"/>
      <c r="EU107" s="119"/>
      <c r="EV107" s="119"/>
      <c r="EW107" s="119"/>
      <c r="EX107" s="119"/>
      <c r="EY107" s="119"/>
      <c r="EZ107" s="119"/>
      <c r="FA107" s="119"/>
      <c r="FB107" s="119"/>
      <c r="FC107" s="119"/>
      <c r="FD107" s="119"/>
      <c r="FE107" s="119"/>
      <c r="FF107" s="119"/>
      <c r="FG107" s="119"/>
      <c r="FH107" s="119"/>
      <c r="FI107" s="119"/>
      <c r="FJ107" s="119"/>
      <c r="FK107" s="119"/>
      <c r="FL107" s="119"/>
      <c r="FM107" s="119"/>
      <c r="FN107" s="119"/>
      <c r="FO107" s="119"/>
      <c r="FP107" s="119"/>
      <c r="FQ107" s="119"/>
      <c r="FR107" s="119"/>
      <c r="FS107" s="119"/>
      <c r="FT107" s="119"/>
      <c r="FU107" s="119"/>
      <c r="FV107" s="119"/>
      <c r="FW107" s="119"/>
      <c r="FX107" s="119"/>
      <c r="FY107" s="119"/>
      <c r="FZ107" s="119"/>
      <c r="GA107" s="119"/>
      <c r="GB107" s="119"/>
      <c r="GC107" s="119"/>
      <c r="GD107" s="119"/>
      <c r="GE107" s="119"/>
      <c r="GF107" s="119"/>
      <c r="GG107" s="119"/>
      <c r="GH107" s="119"/>
      <c r="GI107" s="119"/>
      <c r="GJ107" s="119"/>
      <c r="GK107" s="119"/>
      <c r="GL107" s="119"/>
      <c r="GM107" s="119"/>
      <c r="GN107" s="119"/>
      <c r="GO107" s="119"/>
      <c r="GP107" s="119"/>
      <c r="GQ107" s="119"/>
      <c r="GR107" s="119"/>
      <c r="GS107" s="119"/>
      <c r="GT107" s="119"/>
      <c r="GU107" s="119"/>
      <c r="GV107" s="119"/>
      <c r="GW107" s="119"/>
      <c r="GX107" s="119"/>
      <c r="GY107" s="119"/>
      <c r="GZ107" s="119"/>
      <c r="HA107" s="119"/>
      <c r="HB107" s="119"/>
      <c r="HC107" s="119"/>
      <c r="HD107" s="119"/>
      <c r="HE107" s="119"/>
      <c r="HF107" s="119"/>
      <c r="HG107" s="119"/>
      <c r="HH107" s="119"/>
      <c r="HI107" s="119"/>
      <c r="HJ107" s="119"/>
      <c r="HK107" s="119"/>
      <c r="HL107" s="119"/>
      <c r="HM107" s="119"/>
      <c r="HN107" s="119"/>
      <c r="HO107" s="119"/>
      <c r="HP107" s="119"/>
      <c r="HQ107" s="119"/>
      <c r="HR107" s="119"/>
      <c r="HS107" s="119"/>
      <c r="HT107" s="119"/>
      <c r="HU107" s="119"/>
      <c r="HV107" s="119"/>
      <c r="HW107" s="119"/>
      <c r="HX107" s="119"/>
      <c r="HY107" s="119"/>
      <c r="HZ107" s="119"/>
      <c r="IA107" s="119"/>
      <c r="IB107" s="119"/>
      <c r="IC107" s="119"/>
      <c r="ID107" s="119"/>
      <c r="IE107" s="119"/>
      <c r="IF107" s="119"/>
      <c r="IG107" s="119"/>
      <c r="IH107" s="119"/>
      <c r="II107" s="119"/>
      <c r="IJ107" s="119"/>
      <c r="IK107" s="119"/>
      <c r="IL107" s="119"/>
      <c r="IM107" s="119"/>
      <c r="IN107" s="119"/>
      <c r="IO107" s="119"/>
      <c r="IP107" s="119"/>
      <c r="IQ107" s="119"/>
      <c r="IR107" s="119"/>
      <c r="IS107" s="119"/>
      <c r="IT107" s="119"/>
      <c r="IU107" s="119"/>
      <c r="IV107" s="119"/>
      <c r="IW107" s="119"/>
      <c r="IX107" s="119"/>
      <c r="IY107" s="119"/>
      <c r="IZ107" s="119"/>
      <c r="JA107" s="119"/>
      <c r="JB107" s="119"/>
      <c r="JC107" s="119"/>
      <c r="JD107" s="119"/>
      <c r="JE107" s="119"/>
      <c r="JF107" s="119"/>
    </row>
    <row r="108" spans="1:266" s="117" customFormat="1" ht="54" customHeight="1" x14ac:dyDescent="0.2">
      <c r="A108" s="76">
        <v>54</v>
      </c>
      <c r="B108" s="76" t="s">
        <v>248</v>
      </c>
      <c r="C108" s="76" t="s">
        <v>49</v>
      </c>
      <c r="D108" s="76" t="s">
        <v>347</v>
      </c>
      <c r="E108" s="76">
        <v>1218</v>
      </c>
      <c r="F108" s="93" t="s">
        <v>348</v>
      </c>
      <c r="G108" s="86" t="s">
        <v>29</v>
      </c>
      <c r="H108" s="76" t="s">
        <v>36</v>
      </c>
      <c r="I108" s="77" t="s">
        <v>269</v>
      </c>
      <c r="J108" s="76" t="s">
        <v>49</v>
      </c>
      <c r="K108" s="77" t="s">
        <v>269</v>
      </c>
      <c r="L108" s="84">
        <v>85</v>
      </c>
      <c r="M108" s="81" t="s">
        <v>31</v>
      </c>
      <c r="N108" s="95">
        <v>103809.35</v>
      </c>
      <c r="O108" s="82">
        <v>44249</v>
      </c>
      <c r="P108" s="82">
        <v>44316</v>
      </c>
      <c r="Q108" s="91">
        <f t="shared" si="4"/>
        <v>902.69</v>
      </c>
      <c r="R108" s="83" t="s">
        <v>39</v>
      </c>
      <c r="S108" s="48">
        <v>115</v>
      </c>
      <c r="T108" s="89">
        <f t="shared" si="5"/>
        <v>1</v>
      </c>
      <c r="U108" s="68">
        <v>103809.35</v>
      </c>
      <c r="V108" s="87" t="s">
        <v>349</v>
      </c>
      <c r="W108" s="87" t="s">
        <v>350</v>
      </c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  <c r="BR108" s="119"/>
      <c r="BS108" s="119"/>
      <c r="BT108" s="119"/>
      <c r="BU108" s="119"/>
      <c r="BV108" s="119"/>
      <c r="BW108" s="119"/>
      <c r="BX108" s="119"/>
      <c r="BY108" s="119"/>
      <c r="BZ108" s="119"/>
      <c r="CA108" s="119"/>
      <c r="CB108" s="119"/>
      <c r="CC108" s="119"/>
      <c r="CD108" s="119"/>
      <c r="CE108" s="119"/>
      <c r="CF108" s="119"/>
      <c r="CG108" s="119"/>
      <c r="CH108" s="119"/>
      <c r="CI108" s="119"/>
      <c r="CJ108" s="119"/>
      <c r="CK108" s="119"/>
      <c r="CL108" s="119"/>
      <c r="CM108" s="119"/>
      <c r="CN108" s="119"/>
      <c r="CO108" s="119"/>
      <c r="CP108" s="119"/>
      <c r="CQ108" s="119"/>
      <c r="CR108" s="119"/>
      <c r="CS108" s="119"/>
      <c r="CT108" s="119"/>
      <c r="CU108" s="119"/>
      <c r="CV108" s="119"/>
      <c r="CW108" s="119"/>
      <c r="CX108" s="119"/>
      <c r="CY108" s="119"/>
      <c r="CZ108" s="119"/>
      <c r="DA108" s="119"/>
      <c r="DB108" s="119"/>
      <c r="DC108" s="119"/>
      <c r="DD108" s="119"/>
      <c r="DE108" s="119"/>
      <c r="DF108" s="119"/>
      <c r="DG108" s="119"/>
      <c r="DH108" s="119"/>
      <c r="DI108" s="119"/>
      <c r="DJ108" s="119"/>
      <c r="DK108" s="119"/>
      <c r="DL108" s="119"/>
      <c r="DM108" s="119"/>
      <c r="DN108" s="119"/>
      <c r="DO108" s="119"/>
      <c r="DP108" s="119"/>
      <c r="DQ108" s="119"/>
      <c r="DR108" s="119"/>
      <c r="DS108" s="119"/>
      <c r="DT108" s="119"/>
      <c r="DU108" s="119"/>
      <c r="DV108" s="119"/>
      <c r="DW108" s="119"/>
      <c r="DX108" s="119"/>
      <c r="DY108" s="119"/>
      <c r="DZ108" s="119"/>
      <c r="EA108" s="119"/>
      <c r="EB108" s="119"/>
      <c r="EC108" s="119"/>
      <c r="ED108" s="119"/>
      <c r="EE108" s="119"/>
      <c r="EF108" s="119"/>
      <c r="EG108" s="119"/>
      <c r="EH108" s="119"/>
      <c r="EI108" s="119"/>
      <c r="EJ108" s="119"/>
      <c r="EK108" s="119"/>
      <c r="EL108" s="119"/>
      <c r="EM108" s="119"/>
      <c r="EN108" s="119"/>
      <c r="EO108" s="119"/>
      <c r="EP108" s="119"/>
      <c r="EQ108" s="119"/>
      <c r="ER108" s="119"/>
      <c r="ES108" s="119"/>
      <c r="ET108" s="119"/>
      <c r="EU108" s="119"/>
      <c r="EV108" s="119"/>
      <c r="EW108" s="119"/>
      <c r="EX108" s="119"/>
      <c r="EY108" s="119"/>
      <c r="EZ108" s="119"/>
      <c r="FA108" s="119"/>
      <c r="FB108" s="119"/>
      <c r="FC108" s="119"/>
      <c r="FD108" s="119"/>
      <c r="FE108" s="119"/>
      <c r="FF108" s="119"/>
      <c r="FG108" s="119"/>
      <c r="FH108" s="119"/>
      <c r="FI108" s="119"/>
      <c r="FJ108" s="119"/>
      <c r="FK108" s="119"/>
      <c r="FL108" s="119"/>
      <c r="FM108" s="119"/>
      <c r="FN108" s="119"/>
      <c r="FO108" s="119"/>
      <c r="FP108" s="119"/>
      <c r="FQ108" s="119"/>
      <c r="FR108" s="119"/>
      <c r="FS108" s="119"/>
      <c r="FT108" s="119"/>
      <c r="FU108" s="119"/>
      <c r="FV108" s="119"/>
      <c r="FW108" s="119"/>
      <c r="FX108" s="119"/>
      <c r="FY108" s="119"/>
      <c r="FZ108" s="119"/>
      <c r="GA108" s="119"/>
      <c r="GB108" s="119"/>
      <c r="GC108" s="119"/>
      <c r="GD108" s="119"/>
      <c r="GE108" s="119"/>
      <c r="GF108" s="119"/>
      <c r="GG108" s="119"/>
      <c r="GH108" s="119"/>
      <c r="GI108" s="119"/>
      <c r="GJ108" s="119"/>
      <c r="GK108" s="119"/>
      <c r="GL108" s="119"/>
      <c r="GM108" s="119"/>
      <c r="GN108" s="119"/>
      <c r="GO108" s="119"/>
      <c r="GP108" s="119"/>
      <c r="GQ108" s="119"/>
      <c r="GR108" s="119"/>
      <c r="GS108" s="119"/>
      <c r="GT108" s="119"/>
      <c r="GU108" s="119"/>
      <c r="GV108" s="119"/>
      <c r="GW108" s="119"/>
      <c r="GX108" s="119"/>
      <c r="GY108" s="119"/>
      <c r="GZ108" s="119"/>
      <c r="HA108" s="119"/>
      <c r="HB108" s="119"/>
      <c r="HC108" s="119"/>
      <c r="HD108" s="119"/>
      <c r="HE108" s="119"/>
      <c r="HF108" s="119"/>
      <c r="HG108" s="119"/>
      <c r="HH108" s="119"/>
      <c r="HI108" s="119"/>
      <c r="HJ108" s="119"/>
      <c r="HK108" s="119"/>
      <c r="HL108" s="119"/>
      <c r="HM108" s="119"/>
      <c r="HN108" s="119"/>
      <c r="HO108" s="119"/>
      <c r="HP108" s="119"/>
      <c r="HQ108" s="119"/>
      <c r="HR108" s="119"/>
      <c r="HS108" s="119"/>
      <c r="HT108" s="119"/>
      <c r="HU108" s="119"/>
      <c r="HV108" s="119"/>
      <c r="HW108" s="119"/>
      <c r="HX108" s="119"/>
      <c r="HY108" s="119"/>
      <c r="HZ108" s="119"/>
      <c r="IA108" s="119"/>
      <c r="IB108" s="119"/>
      <c r="IC108" s="119"/>
      <c r="ID108" s="119"/>
      <c r="IE108" s="119"/>
      <c r="IF108" s="119"/>
      <c r="IG108" s="119"/>
      <c r="IH108" s="119"/>
      <c r="II108" s="119"/>
      <c r="IJ108" s="119"/>
      <c r="IK108" s="119"/>
      <c r="IL108" s="119"/>
      <c r="IM108" s="119"/>
      <c r="IN108" s="119"/>
      <c r="IO108" s="119"/>
      <c r="IP108" s="119"/>
      <c r="IQ108" s="119"/>
      <c r="IR108" s="119"/>
      <c r="IS108" s="119"/>
      <c r="IT108" s="119"/>
      <c r="IU108" s="119"/>
      <c r="IV108" s="119"/>
      <c r="IW108" s="119"/>
      <c r="IX108" s="119"/>
      <c r="IY108" s="119"/>
      <c r="IZ108" s="119"/>
      <c r="JA108" s="119"/>
      <c r="JB108" s="119"/>
      <c r="JC108" s="119"/>
      <c r="JD108" s="119"/>
      <c r="JE108" s="119"/>
      <c r="JF108" s="119"/>
    </row>
    <row r="109" spans="1:266" s="117" customFormat="1" ht="54" customHeight="1" x14ac:dyDescent="0.2">
      <c r="A109" s="353">
        <v>55</v>
      </c>
      <c r="B109" s="353" t="s">
        <v>248</v>
      </c>
      <c r="C109" s="353" t="s">
        <v>49</v>
      </c>
      <c r="D109" s="353" t="s">
        <v>351</v>
      </c>
      <c r="E109" s="353">
        <v>1219</v>
      </c>
      <c r="F109" s="93" t="s">
        <v>352</v>
      </c>
      <c r="G109" s="372" t="s">
        <v>44</v>
      </c>
      <c r="H109" s="353" t="s">
        <v>45</v>
      </c>
      <c r="I109" s="354" t="s">
        <v>35</v>
      </c>
      <c r="J109" s="353" t="s">
        <v>49</v>
      </c>
      <c r="K109" s="354" t="s">
        <v>35</v>
      </c>
      <c r="L109" s="370">
        <v>195</v>
      </c>
      <c r="M109" s="367" t="s">
        <v>31</v>
      </c>
      <c r="N109" s="95">
        <v>230115.36</v>
      </c>
      <c r="O109" s="368">
        <v>44256</v>
      </c>
      <c r="P109" s="368">
        <v>44330</v>
      </c>
      <c r="Q109" s="91">
        <f t="shared" si="4"/>
        <v>807.4223157894736</v>
      </c>
      <c r="R109" s="369" t="s">
        <v>39</v>
      </c>
      <c r="S109" s="48">
        <v>285</v>
      </c>
      <c r="T109" s="375">
        <f t="shared" si="5"/>
        <v>0</v>
      </c>
      <c r="U109" s="377">
        <v>0</v>
      </c>
      <c r="V109" s="373" t="s">
        <v>311</v>
      </c>
      <c r="W109" s="373" t="s">
        <v>312</v>
      </c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  <c r="AV109" s="119"/>
      <c r="AW109" s="119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119"/>
      <c r="BL109" s="119"/>
      <c r="BM109" s="119"/>
      <c r="BN109" s="119"/>
      <c r="BO109" s="119"/>
      <c r="BP109" s="119"/>
      <c r="BQ109" s="119"/>
      <c r="BR109" s="119"/>
      <c r="BS109" s="119"/>
      <c r="BT109" s="119"/>
      <c r="BU109" s="119"/>
      <c r="BV109" s="119"/>
      <c r="BW109" s="119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9"/>
      <c r="CW109" s="119"/>
      <c r="CX109" s="119"/>
      <c r="CY109" s="119"/>
      <c r="CZ109" s="119"/>
      <c r="DA109" s="119"/>
      <c r="DB109" s="119"/>
      <c r="DC109" s="119"/>
      <c r="DD109" s="119"/>
      <c r="DE109" s="119"/>
      <c r="DF109" s="119"/>
      <c r="DG109" s="119"/>
      <c r="DH109" s="119"/>
      <c r="DI109" s="119"/>
      <c r="DJ109" s="119"/>
      <c r="DK109" s="119"/>
      <c r="DL109" s="119"/>
      <c r="DM109" s="119"/>
      <c r="DN109" s="119"/>
      <c r="DO109" s="119"/>
      <c r="DP109" s="119"/>
      <c r="DQ109" s="119"/>
      <c r="DR109" s="119"/>
      <c r="DS109" s="119"/>
      <c r="DT109" s="119"/>
      <c r="DU109" s="119"/>
      <c r="DV109" s="119"/>
      <c r="DW109" s="119"/>
      <c r="DX109" s="119"/>
      <c r="DY109" s="119"/>
      <c r="DZ109" s="119"/>
      <c r="EA109" s="119"/>
      <c r="EB109" s="119"/>
      <c r="EC109" s="119"/>
      <c r="ED109" s="119"/>
      <c r="EE109" s="119"/>
      <c r="EF109" s="119"/>
      <c r="EG109" s="119"/>
      <c r="EH109" s="119"/>
      <c r="EI109" s="119"/>
      <c r="EJ109" s="119"/>
      <c r="EK109" s="119"/>
      <c r="EL109" s="119"/>
      <c r="EM109" s="119"/>
      <c r="EN109" s="119"/>
      <c r="EO109" s="119"/>
      <c r="EP109" s="119"/>
      <c r="EQ109" s="119"/>
      <c r="ER109" s="119"/>
      <c r="ES109" s="119"/>
      <c r="ET109" s="119"/>
      <c r="EU109" s="119"/>
      <c r="EV109" s="119"/>
      <c r="EW109" s="119"/>
      <c r="EX109" s="119"/>
      <c r="EY109" s="119"/>
      <c r="EZ109" s="119"/>
      <c r="FA109" s="119"/>
      <c r="FB109" s="119"/>
      <c r="FC109" s="119"/>
      <c r="FD109" s="119"/>
      <c r="FE109" s="119"/>
      <c r="FF109" s="119"/>
      <c r="FG109" s="119"/>
      <c r="FH109" s="119"/>
      <c r="FI109" s="119"/>
      <c r="FJ109" s="119"/>
      <c r="FK109" s="119"/>
      <c r="FL109" s="119"/>
      <c r="FM109" s="119"/>
      <c r="FN109" s="119"/>
      <c r="FO109" s="119"/>
      <c r="FP109" s="119"/>
      <c r="FQ109" s="119"/>
      <c r="FR109" s="119"/>
      <c r="FS109" s="119"/>
      <c r="FT109" s="119"/>
      <c r="FU109" s="119"/>
      <c r="FV109" s="119"/>
      <c r="FW109" s="119"/>
      <c r="FX109" s="119"/>
      <c r="FY109" s="119"/>
      <c r="FZ109" s="119"/>
      <c r="GA109" s="119"/>
      <c r="GB109" s="119"/>
      <c r="GC109" s="119"/>
      <c r="GD109" s="119"/>
      <c r="GE109" s="119"/>
      <c r="GF109" s="119"/>
      <c r="GG109" s="119"/>
      <c r="GH109" s="119"/>
      <c r="GI109" s="119"/>
      <c r="GJ109" s="119"/>
      <c r="GK109" s="119"/>
      <c r="GL109" s="119"/>
      <c r="GM109" s="119"/>
      <c r="GN109" s="119"/>
      <c r="GO109" s="119"/>
      <c r="GP109" s="119"/>
      <c r="GQ109" s="119"/>
      <c r="GR109" s="119"/>
      <c r="GS109" s="119"/>
      <c r="GT109" s="119"/>
      <c r="GU109" s="119"/>
      <c r="GV109" s="119"/>
      <c r="GW109" s="119"/>
      <c r="GX109" s="119"/>
      <c r="GY109" s="119"/>
      <c r="GZ109" s="119"/>
      <c r="HA109" s="119"/>
      <c r="HB109" s="119"/>
      <c r="HC109" s="119"/>
      <c r="HD109" s="119"/>
      <c r="HE109" s="119"/>
      <c r="HF109" s="119"/>
      <c r="HG109" s="119"/>
      <c r="HH109" s="119"/>
      <c r="HI109" s="119"/>
      <c r="HJ109" s="119"/>
      <c r="HK109" s="119"/>
      <c r="HL109" s="119"/>
      <c r="HM109" s="119"/>
      <c r="HN109" s="119"/>
      <c r="HO109" s="119"/>
      <c r="HP109" s="119"/>
      <c r="HQ109" s="119"/>
      <c r="HR109" s="119"/>
      <c r="HS109" s="119"/>
      <c r="HT109" s="119"/>
      <c r="HU109" s="119"/>
      <c r="HV109" s="119"/>
      <c r="HW109" s="119"/>
      <c r="HX109" s="119"/>
      <c r="HY109" s="119"/>
      <c r="HZ109" s="119"/>
      <c r="IA109" s="119"/>
      <c r="IB109" s="119"/>
      <c r="IC109" s="119"/>
      <c r="ID109" s="119"/>
      <c r="IE109" s="119"/>
      <c r="IF109" s="119"/>
      <c r="IG109" s="119"/>
      <c r="IH109" s="119"/>
      <c r="II109" s="119"/>
      <c r="IJ109" s="119"/>
      <c r="IK109" s="119"/>
      <c r="IL109" s="119"/>
      <c r="IM109" s="119"/>
      <c r="IN109" s="119"/>
      <c r="IO109" s="119"/>
      <c r="IP109" s="119"/>
      <c r="IQ109" s="119"/>
      <c r="IR109" s="119"/>
      <c r="IS109" s="119"/>
      <c r="IT109" s="119"/>
      <c r="IU109" s="119"/>
      <c r="IV109" s="119"/>
      <c r="IW109" s="119"/>
      <c r="IX109" s="119"/>
      <c r="IY109" s="119"/>
      <c r="IZ109" s="119"/>
      <c r="JA109" s="119"/>
      <c r="JB109" s="119"/>
      <c r="JC109" s="119"/>
      <c r="JD109" s="119"/>
      <c r="JE109" s="119"/>
      <c r="JF109" s="119"/>
    </row>
    <row r="110" spans="1:266" s="117" customFormat="1" ht="54" customHeight="1" x14ac:dyDescent="0.2">
      <c r="A110" s="353"/>
      <c r="B110" s="353"/>
      <c r="C110" s="353"/>
      <c r="D110" s="353"/>
      <c r="E110" s="353"/>
      <c r="F110" s="93" t="s">
        <v>353</v>
      </c>
      <c r="G110" s="372"/>
      <c r="H110" s="353"/>
      <c r="I110" s="354"/>
      <c r="J110" s="353"/>
      <c r="K110" s="354"/>
      <c r="L110" s="370"/>
      <c r="M110" s="367"/>
      <c r="N110" s="95">
        <v>94023.37</v>
      </c>
      <c r="O110" s="368"/>
      <c r="P110" s="368"/>
      <c r="Q110" s="91">
        <f t="shared" si="4"/>
        <v>350.83347014925374</v>
      </c>
      <c r="R110" s="369"/>
      <c r="S110" s="48">
        <v>268</v>
      </c>
      <c r="T110" s="375"/>
      <c r="U110" s="377"/>
      <c r="V110" s="373"/>
      <c r="W110" s="373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/>
      <c r="BL110" s="119"/>
      <c r="BM110" s="119"/>
      <c r="BN110" s="119"/>
      <c r="BO110" s="119"/>
      <c r="BP110" s="119"/>
      <c r="BQ110" s="119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19"/>
      <c r="CB110" s="119"/>
      <c r="CC110" s="119"/>
      <c r="CD110" s="119"/>
      <c r="CE110" s="119"/>
      <c r="CF110" s="119"/>
      <c r="CG110" s="119"/>
      <c r="CH110" s="119"/>
      <c r="CI110" s="119"/>
      <c r="CJ110" s="119"/>
      <c r="CK110" s="119"/>
      <c r="CL110" s="119"/>
      <c r="CM110" s="119"/>
      <c r="CN110" s="119"/>
      <c r="CO110" s="119"/>
      <c r="CP110" s="119"/>
      <c r="CQ110" s="119"/>
      <c r="CR110" s="119"/>
      <c r="CS110" s="119"/>
      <c r="CT110" s="119"/>
      <c r="CU110" s="119"/>
      <c r="CV110" s="119"/>
      <c r="CW110" s="119"/>
      <c r="CX110" s="119"/>
      <c r="CY110" s="119"/>
      <c r="CZ110" s="119"/>
      <c r="DA110" s="119"/>
      <c r="DB110" s="119"/>
      <c r="DC110" s="119"/>
      <c r="DD110" s="119"/>
      <c r="DE110" s="119"/>
      <c r="DF110" s="119"/>
      <c r="DG110" s="119"/>
      <c r="DH110" s="119"/>
      <c r="DI110" s="119"/>
      <c r="DJ110" s="119"/>
      <c r="DK110" s="119"/>
      <c r="DL110" s="119"/>
      <c r="DM110" s="119"/>
      <c r="DN110" s="119"/>
      <c r="DO110" s="119"/>
      <c r="DP110" s="119"/>
      <c r="DQ110" s="119"/>
      <c r="DR110" s="119"/>
      <c r="DS110" s="119"/>
      <c r="DT110" s="119"/>
      <c r="DU110" s="119"/>
      <c r="DV110" s="119"/>
      <c r="DW110" s="119"/>
      <c r="DX110" s="119"/>
      <c r="DY110" s="119"/>
      <c r="DZ110" s="119"/>
      <c r="EA110" s="119"/>
      <c r="EB110" s="119"/>
      <c r="EC110" s="119"/>
      <c r="ED110" s="119"/>
      <c r="EE110" s="119"/>
      <c r="EF110" s="119"/>
      <c r="EG110" s="119"/>
      <c r="EH110" s="119"/>
      <c r="EI110" s="119"/>
      <c r="EJ110" s="119"/>
      <c r="EK110" s="119"/>
      <c r="EL110" s="119"/>
      <c r="EM110" s="119"/>
      <c r="EN110" s="119"/>
      <c r="EO110" s="119"/>
      <c r="EP110" s="119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19"/>
      <c r="FA110" s="119"/>
      <c r="FB110" s="119"/>
      <c r="FC110" s="119"/>
      <c r="FD110" s="119"/>
      <c r="FE110" s="119"/>
      <c r="FF110" s="119"/>
      <c r="FG110" s="119"/>
      <c r="FH110" s="119"/>
      <c r="FI110" s="119"/>
      <c r="FJ110" s="119"/>
      <c r="FK110" s="119"/>
      <c r="FL110" s="119"/>
      <c r="FM110" s="119"/>
      <c r="FN110" s="119"/>
      <c r="FO110" s="119"/>
      <c r="FP110" s="119"/>
      <c r="FQ110" s="119"/>
      <c r="FR110" s="119"/>
      <c r="FS110" s="119"/>
      <c r="FT110" s="119"/>
      <c r="FU110" s="119"/>
      <c r="FV110" s="119"/>
      <c r="FW110" s="119"/>
      <c r="FX110" s="119"/>
      <c r="FY110" s="119"/>
      <c r="FZ110" s="119"/>
      <c r="GA110" s="119"/>
      <c r="GB110" s="119"/>
      <c r="GC110" s="119"/>
      <c r="GD110" s="119"/>
      <c r="GE110" s="119"/>
      <c r="GF110" s="119"/>
      <c r="GG110" s="119"/>
      <c r="GH110" s="119"/>
      <c r="GI110" s="119"/>
      <c r="GJ110" s="119"/>
      <c r="GK110" s="119"/>
      <c r="GL110" s="119"/>
      <c r="GM110" s="119"/>
      <c r="GN110" s="119"/>
      <c r="GO110" s="119"/>
      <c r="GP110" s="119"/>
      <c r="GQ110" s="119"/>
      <c r="GR110" s="119"/>
      <c r="GS110" s="119"/>
      <c r="GT110" s="119"/>
      <c r="GU110" s="119"/>
      <c r="GV110" s="119"/>
      <c r="GW110" s="119"/>
      <c r="GX110" s="119"/>
      <c r="GY110" s="119"/>
      <c r="GZ110" s="119"/>
      <c r="HA110" s="119"/>
      <c r="HB110" s="119"/>
      <c r="HC110" s="119"/>
      <c r="HD110" s="119"/>
      <c r="HE110" s="119"/>
      <c r="HF110" s="119"/>
      <c r="HG110" s="119"/>
      <c r="HH110" s="119"/>
      <c r="HI110" s="119"/>
      <c r="HJ110" s="119"/>
      <c r="HK110" s="119"/>
      <c r="HL110" s="119"/>
      <c r="HM110" s="119"/>
      <c r="HN110" s="119"/>
      <c r="HO110" s="119"/>
      <c r="HP110" s="119"/>
      <c r="HQ110" s="119"/>
      <c r="HR110" s="119"/>
      <c r="HS110" s="119"/>
      <c r="HT110" s="119"/>
      <c r="HU110" s="119"/>
      <c r="HV110" s="119"/>
      <c r="HW110" s="119"/>
      <c r="HX110" s="119"/>
      <c r="HY110" s="119"/>
      <c r="HZ110" s="119"/>
      <c r="IA110" s="119"/>
      <c r="IB110" s="119"/>
      <c r="IC110" s="119"/>
      <c r="ID110" s="119"/>
      <c r="IE110" s="119"/>
      <c r="IF110" s="119"/>
      <c r="IG110" s="119"/>
      <c r="IH110" s="119"/>
      <c r="II110" s="119"/>
      <c r="IJ110" s="119"/>
      <c r="IK110" s="119"/>
      <c r="IL110" s="119"/>
      <c r="IM110" s="119"/>
      <c r="IN110" s="119"/>
      <c r="IO110" s="119"/>
      <c r="IP110" s="119"/>
      <c r="IQ110" s="119"/>
      <c r="IR110" s="119"/>
      <c r="IS110" s="119"/>
      <c r="IT110" s="119"/>
      <c r="IU110" s="119"/>
      <c r="IV110" s="119"/>
      <c r="IW110" s="119"/>
      <c r="IX110" s="119"/>
      <c r="IY110" s="119"/>
      <c r="IZ110" s="119"/>
      <c r="JA110" s="119"/>
      <c r="JB110" s="119"/>
      <c r="JC110" s="119"/>
      <c r="JD110" s="119"/>
      <c r="JE110" s="119"/>
      <c r="JF110" s="119"/>
    </row>
    <row r="111" spans="1:266" s="117" customFormat="1" ht="54" customHeight="1" thickBot="1" x14ac:dyDescent="0.25">
      <c r="A111" s="76">
        <v>56</v>
      </c>
      <c r="B111" s="76" t="s">
        <v>248</v>
      </c>
      <c r="C111" s="76" t="s">
        <v>49</v>
      </c>
      <c r="D111" s="76" t="s">
        <v>354</v>
      </c>
      <c r="E111" s="76">
        <v>1220</v>
      </c>
      <c r="F111" s="93" t="s">
        <v>355</v>
      </c>
      <c r="G111" s="86" t="s">
        <v>29</v>
      </c>
      <c r="H111" s="76" t="s">
        <v>36</v>
      </c>
      <c r="I111" s="77" t="s">
        <v>35</v>
      </c>
      <c r="J111" s="76" t="s">
        <v>49</v>
      </c>
      <c r="K111" s="77" t="s">
        <v>35</v>
      </c>
      <c r="L111" s="84">
        <v>85</v>
      </c>
      <c r="M111" s="81" t="s">
        <v>31</v>
      </c>
      <c r="N111" s="95">
        <v>177227.82</v>
      </c>
      <c r="O111" s="82">
        <v>44256</v>
      </c>
      <c r="P111" s="82">
        <v>44295</v>
      </c>
      <c r="Q111" s="91">
        <f t="shared" si="4"/>
        <v>1808.447142857143</v>
      </c>
      <c r="R111" s="83" t="s">
        <v>39</v>
      </c>
      <c r="S111" s="48">
        <v>98</v>
      </c>
      <c r="T111" s="89">
        <f>U111*100%/N111</f>
        <v>0</v>
      </c>
      <c r="U111" s="90">
        <v>0</v>
      </c>
      <c r="V111" s="87" t="s">
        <v>356</v>
      </c>
      <c r="W111" s="87" t="s">
        <v>357</v>
      </c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19"/>
      <c r="BF111" s="119"/>
      <c r="BG111" s="119"/>
      <c r="BH111" s="119"/>
      <c r="BI111" s="119"/>
      <c r="BJ111" s="119"/>
      <c r="BK111" s="119"/>
      <c r="BL111" s="119"/>
      <c r="BM111" s="119"/>
      <c r="BN111" s="119"/>
      <c r="BO111" s="119"/>
      <c r="BP111" s="119"/>
      <c r="BQ111" s="119"/>
      <c r="BR111" s="119"/>
      <c r="BS111" s="119"/>
      <c r="BT111" s="119"/>
      <c r="BU111" s="119"/>
      <c r="BV111" s="119"/>
      <c r="BW111" s="119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9"/>
      <c r="CW111" s="119"/>
      <c r="CX111" s="119"/>
      <c r="CY111" s="119"/>
      <c r="CZ111" s="119"/>
      <c r="DA111" s="119"/>
      <c r="DB111" s="119"/>
      <c r="DC111" s="119"/>
      <c r="DD111" s="119"/>
      <c r="DE111" s="119"/>
      <c r="DF111" s="119"/>
      <c r="DG111" s="119"/>
      <c r="DH111" s="119"/>
      <c r="DI111" s="119"/>
      <c r="DJ111" s="119"/>
      <c r="DK111" s="119"/>
      <c r="DL111" s="119"/>
      <c r="DM111" s="119"/>
      <c r="DN111" s="119"/>
      <c r="DO111" s="119"/>
      <c r="DP111" s="119"/>
      <c r="DQ111" s="119"/>
      <c r="DR111" s="119"/>
      <c r="DS111" s="119"/>
      <c r="DT111" s="119"/>
      <c r="DU111" s="119"/>
      <c r="DV111" s="119"/>
      <c r="DW111" s="119"/>
      <c r="DX111" s="119"/>
      <c r="DY111" s="119"/>
      <c r="DZ111" s="119"/>
      <c r="EA111" s="119"/>
      <c r="EB111" s="119"/>
      <c r="EC111" s="119"/>
      <c r="ED111" s="119"/>
      <c r="EE111" s="119"/>
      <c r="EF111" s="119"/>
      <c r="EG111" s="119"/>
      <c r="EH111" s="119"/>
      <c r="EI111" s="119"/>
      <c r="EJ111" s="119"/>
      <c r="EK111" s="119"/>
      <c r="EL111" s="119"/>
      <c r="EM111" s="119"/>
      <c r="EN111" s="119"/>
      <c r="EO111" s="119"/>
      <c r="EP111" s="119"/>
      <c r="EQ111" s="119"/>
      <c r="ER111" s="119"/>
      <c r="ES111" s="119"/>
      <c r="ET111" s="119"/>
      <c r="EU111" s="119"/>
      <c r="EV111" s="119"/>
      <c r="EW111" s="119"/>
      <c r="EX111" s="119"/>
      <c r="EY111" s="119"/>
      <c r="EZ111" s="119"/>
      <c r="FA111" s="119"/>
      <c r="FB111" s="119"/>
      <c r="FC111" s="119"/>
      <c r="FD111" s="119"/>
      <c r="FE111" s="119"/>
      <c r="FF111" s="119"/>
      <c r="FG111" s="119"/>
      <c r="FH111" s="119"/>
      <c r="FI111" s="119"/>
      <c r="FJ111" s="119"/>
      <c r="FK111" s="119"/>
      <c r="FL111" s="119"/>
      <c r="FM111" s="119"/>
      <c r="FN111" s="119"/>
      <c r="FO111" s="119"/>
      <c r="FP111" s="119"/>
      <c r="FQ111" s="119"/>
      <c r="FR111" s="119"/>
      <c r="FS111" s="119"/>
      <c r="FT111" s="119"/>
      <c r="FU111" s="119"/>
      <c r="FV111" s="119"/>
      <c r="FW111" s="119"/>
      <c r="FX111" s="119"/>
      <c r="FY111" s="119"/>
      <c r="FZ111" s="119"/>
      <c r="GA111" s="119"/>
      <c r="GB111" s="119"/>
      <c r="GC111" s="119"/>
      <c r="GD111" s="119"/>
      <c r="GE111" s="119"/>
      <c r="GF111" s="119"/>
      <c r="GG111" s="119"/>
      <c r="GH111" s="119"/>
      <c r="GI111" s="119"/>
      <c r="GJ111" s="119"/>
      <c r="GK111" s="119"/>
      <c r="GL111" s="119"/>
      <c r="GM111" s="119"/>
      <c r="GN111" s="119"/>
      <c r="GO111" s="119"/>
      <c r="GP111" s="119"/>
      <c r="GQ111" s="119"/>
      <c r="GR111" s="119"/>
      <c r="GS111" s="119"/>
      <c r="GT111" s="119"/>
      <c r="GU111" s="119"/>
      <c r="GV111" s="119"/>
      <c r="GW111" s="119"/>
      <c r="GX111" s="119"/>
      <c r="GY111" s="119"/>
      <c r="GZ111" s="119"/>
      <c r="HA111" s="119"/>
      <c r="HB111" s="119"/>
      <c r="HC111" s="119"/>
      <c r="HD111" s="119"/>
      <c r="HE111" s="119"/>
      <c r="HF111" s="119"/>
      <c r="HG111" s="119"/>
      <c r="HH111" s="119"/>
      <c r="HI111" s="119"/>
      <c r="HJ111" s="119"/>
      <c r="HK111" s="119"/>
      <c r="HL111" s="119"/>
      <c r="HM111" s="119"/>
      <c r="HN111" s="119"/>
      <c r="HO111" s="119"/>
      <c r="HP111" s="119"/>
      <c r="HQ111" s="119"/>
      <c r="HR111" s="119"/>
      <c r="HS111" s="119"/>
      <c r="HT111" s="119"/>
      <c r="HU111" s="119"/>
      <c r="HV111" s="119"/>
      <c r="HW111" s="119"/>
      <c r="HX111" s="119"/>
      <c r="HY111" s="119"/>
      <c r="HZ111" s="119"/>
      <c r="IA111" s="119"/>
      <c r="IB111" s="119"/>
      <c r="IC111" s="119"/>
      <c r="ID111" s="119"/>
      <c r="IE111" s="119"/>
      <c r="IF111" s="119"/>
      <c r="IG111" s="119"/>
      <c r="IH111" s="119"/>
      <c r="II111" s="119"/>
      <c r="IJ111" s="119"/>
      <c r="IK111" s="119"/>
      <c r="IL111" s="119"/>
      <c r="IM111" s="119"/>
      <c r="IN111" s="119"/>
      <c r="IO111" s="119"/>
      <c r="IP111" s="119"/>
      <c r="IQ111" s="119"/>
      <c r="IR111" s="119"/>
      <c r="IS111" s="119"/>
      <c r="IT111" s="119"/>
      <c r="IU111" s="119"/>
      <c r="IV111" s="119"/>
      <c r="IW111" s="119"/>
      <c r="IX111" s="119"/>
      <c r="IY111" s="119"/>
      <c r="IZ111" s="119"/>
      <c r="JA111" s="119"/>
      <c r="JB111" s="119"/>
      <c r="JC111" s="119"/>
      <c r="JD111" s="119"/>
      <c r="JE111" s="119"/>
      <c r="JF111" s="119"/>
    </row>
    <row r="112" spans="1:266" ht="25.5" customHeight="1" x14ac:dyDescent="0.2">
      <c r="A112" s="433" t="s">
        <v>360</v>
      </c>
      <c r="B112" s="434"/>
      <c r="C112" s="434"/>
      <c r="D112" s="434"/>
      <c r="E112" s="434"/>
      <c r="F112" s="434"/>
      <c r="G112" s="434"/>
      <c r="H112" s="434"/>
      <c r="I112" s="434"/>
      <c r="J112" s="434"/>
      <c r="K112" s="434"/>
      <c r="L112" s="434"/>
      <c r="M112" s="434"/>
      <c r="N112" s="434"/>
      <c r="O112" s="434"/>
      <c r="P112" s="434"/>
      <c r="Q112" s="434"/>
      <c r="R112" s="434"/>
      <c r="S112" s="434"/>
      <c r="T112" s="434"/>
      <c r="U112" s="434"/>
      <c r="V112" s="434"/>
      <c r="W112" s="435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119"/>
      <c r="AS112" s="119"/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  <c r="BH112" s="119"/>
      <c r="BI112" s="119"/>
      <c r="BJ112" s="119"/>
      <c r="BK112" s="119"/>
      <c r="BL112" s="119"/>
      <c r="BM112" s="119"/>
      <c r="BN112" s="119"/>
      <c r="BO112" s="119"/>
      <c r="BP112" s="119"/>
      <c r="BQ112" s="119"/>
      <c r="BR112" s="119"/>
      <c r="BS112" s="119"/>
      <c r="BT112" s="119"/>
      <c r="BU112" s="119"/>
      <c r="BV112" s="119"/>
      <c r="BW112" s="119"/>
      <c r="BX112" s="119"/>
      <c r="BY112" s="119"/>
      <c r="BZ112" s="119"/>
      <c r="CA112" s="119"/>
      <c r="CB112" s="119"/>
      <c r="CC112" s="119"/>
      <c r="CD112" s="119"/>
      <c r="CE112" s="119"/>
      <c r="CF112" s="119"/>
      <c r="CG112" s="119"/>
      <c r="CH112" s="119"/>
      <c r="CI112" s="119"/>
      <c r="CJ112" s="119"/>
      <c r="CK112" s="119"/>
      <c r="CL112" s="119"/>
      <c r="CM112" s="119"/>
      <c r="CN112" s="119"/>
      <c r="CO112" s="119"/>
      <c r="CP112" s="119"/>
      <c r="CQ112" s="119"/>
      <c r="CR112" s="119"/>
      <c r="CS112" s="119"/>
      <c r="CT112" s="119"/>
      <c r="CU112" s="119"/>
      <c r="CV112" s="119"/>
      <c r="CW112" s="119"/>
      <c r="CX112" s="119"/>
      <c r="CY112" s="119"/>
      <c r="CZ112" s="119"/>
      <c r="DA112" s="119"/>
      <c r="DB112" s="119"/>
      <c r="DC112" s="119"/>
      <c r="DD112" s="119"/>
      <c r="DE112" s="119"/>
      <c r="DF112" s="119"/>
      <c r="DG112" s="119"/>
      <c r="DH112" s="119"/>
      <c r="DI112" s="119"/>
      <c r="DJ112" s="119"/>
      <c r="DK112" s="119"/>
      <c r="DL112" s="119"/>
      <c r="DM112" s="119"/>
      <c r="DN112" s="119"/>
      <c r="DO112" s="119"/>
      <c r="DP112" s="119"/>
      <c r="DQ112" s="119"/>
      <c r="DR112" s="119"/>
      <c r="DS112" s="119"/>
      <c r="DT112" s="119"/>
      <c r="DU112" s="119"/>
      <c r="DV112" s="119"/>
      <c r="DW112" s="119"/>
      <c r="DX112" s="119"/>
      <c r="DY112" s="119"/>
      <c r="DZ112" s="119"/>
      <c r="EA112" s="119"/>
      <c r="EB112" s="119"/>
      <c r="EC112" s="119"/>
      <c r="ED112" s="119"/>
      <c r="EE112" s="119"/>
      <c r="EF112" s="119"/>
      <c r="EG112" s="119"/>
      <c r="EH112" s="119"/>
      <c r="EI112" s="119"/>
      <c r="EJ112" s="119"/>
      <c r="EK112" s="119"/>
      <c r="EL112" s="119"/>
      <c r="EM112" s="119"/>
      <c r="EN112" s="119"/>
      <c r="EO112" s="119"/>
      <c r="EP112" s="119"/>
      <c r="EQ112" s="119"/>
      <c r="ER112" s="119"/>
      <c r="ES112" s="119"/>
      <c r="ET112" s="119"/>
      <c r="EU112" s="119"/>
      <c r="EV112" s="119"/>
      <c r="EW112" s="119"/>
      <c r="EX112" s="119"/>
      <c r="EY112" s="119"/>
      <c r="EZ112" s="119"/>
      <c r="FA112" s="119"/>
      <c r="FB112" s="119"/>
      <c r="FC112" s="119"/>
      <c r="FD112" s="119"/>
      <c r="FE112" s="119"/>
      <c r="FF112" s="119"/>
      <c r="FG112" s="119"/>
      <c r="FH112" s="119"/>
      <c r="FI112" s="119"/>
      <c r="FJ112" s="119"/>
      <c r="FK112" s="119"/>
      <c r="FL112" s="119"/>
      <c r="FM112" s="119"/>
      <c r="FN112" s="119"/>
      <c r="FO112" s="119"/>
      <c r="FP112" s="119"/>
      <c r="FQ112" s="119"/>
      <c r="FR112" s="119"/>
      <c r="FS112" s="119"/>
      <c r="FT112" s="119"/>
      <c r="FU112" s="119"/>
      <c r="FV112" s="119"/>
      <c r="FW112" s="119"/>
      <c r="FX112" s="119"/>
      <c r="FY112" s="119"/>
      <c r="FZ112" s="119"/>
      <c r="GA112" s="119"/>
      <c r="GB112" s="119"/>
      <c r="GC112" s="119"/>
      <c r="GD112" s="119"/>
      <c r="GE112" s="119"/>
      <c r="GF112" s="119"/>
      <c r="GG112" s="119"/>
      <c r="GH112" s="119"/>
      <c r="GI112" s="119"/>
      <c r="GJ112" s="119"/>
      <c r="GK112" s="119"/>
      <c r="GL112" s="119"/>
      <c r="GM112" s="119"/>
      <c r="GN112" s="119"/>
      <c r="GO112" s="119"/>
      <c r="GP112" s="119"/>
      <c r="GQ112" s="119"/>
      <c r="GR112" s="119"/>
      <c r="GS112" s="119"/>
      <c r="GT112" s="119"/>
      <c r="GU112" s="119"/>
      <c r="GV112" s="119"/>
      <c r="GW112" s="119"/>
      <c r="GX112" s="119"/>
      <c r="GY112" s="119"/>
      <c r="GZ112" s="119"/>
      <c r="HA112" s="119"/>
      <c r="HB112" s="119"/>
      <c r="HC112" s="119"/>
      <c r="HD112" s="119"/>
      <c r="HE112" s="119"/>
      <c r="HF112" s="119"/>
      <c r="HG112" s="119"/>
      <c r="HH112" s="119"/>
      <c r="HI112" s="119"/>
      <c r="HJ112" s="119"/>
      <c r="HK112" s="119"/>
      <c r="HL112" s="119"/>
      <c r="HM112" s="119"/>
      <c r="HN112" s="119"/>
      <c r="HO112" s="119"/>
      <c r="HP112" s="119"/>
      <c r="HQ112" s="119"/>
      <c r="HR112" s="119"/>
      <c r="HS112" s="119"/>
      <c r="HT112" s="119"/>
      <c r="HU112" s="119"/>
      <c r="HV112" s="119"/>
      <c r="HW112" s="119"/>
      <c r="HX112" s="119"/>
      <c r="HY112" s="119"/>
      <c r="HZ112" s="119"/>
      <c r="IA112" s="119"/>
      <c r="IB112" s="119"/>
      <c r="IC112" s="119"/>
      <c r="ID112" s="119"/>
      <c r="IE112" s="119"/>
      <c r="IF112" s="119"/>
      <c r="IG112" s="119"/>
      <c r="IH112" s="119"/>
      <c r="II112" s="119"/>
      <c r="IJ112" s="119"/>
      <c r="IK112" s="119"/>
      <c r="IL112" s="119"/>
      <c r="IM112" s="119"/>
      <c r="IN112" s="119"/>
      <c r="IO112" s="119"/>
      <c r="IP112" s="119"/>
      <c r="IQ112" s="119"/>
      <c r="IR112" s="119"/>
      <c r="IS112" s="119"/>
      <c r="IT112" s="119"/>
      <c r="IU112" s="119"/>
      <c r="IV112" s="119"/>
      <c r="IW112" s="119"/>
      <c r="IX112" s="119"/>
      <c r="IY112" s="119"/>
      <c r="IZ112" s="119"/>
      <c r="JA112" s="119"/>
      <c r="JB112" s="119"/>
      <c r="JC112" s="119"/>
      <c r="JD112" s="119"/>
      <c r="JE112" s="119"/>
      <c r="JF112" s="119"/>
    </row>
    <row r="113" spans="1:267" s="117" customFormat="1" ht="69" customHeight="1" x14ac:dyDescent="0.2">
      <c r="A113" s="76">
        <v>57</v>
      </c>
      <c r="B113" s="76" t="s">
        <v>361</v>
      </c>
      <c r="C113" s="77" t="s">
        <v>47</v>
      </c>
      <c r="D113" s="77" t="s">
        <v>362</v>
      </c>
      <c r="E113" s="79" t="s">
        <v>363</v>
      </c>
      <c r="F113" s="96" t="s">
        <v>364</v>
      </c>
      <c r="G113" s="86" t="s">
        <v>29</v>
      </c>
      <c r="H113" s="76" t="s">
        <v>48</v>
      </c>
      <c r="I113" s="77" t="s">
        <v>30</v>
      </c>
      <c r="J113" s="77" t="s">
        <v>47</v>
      </c>
      <c r="K113" s="77" t="s">
        <v>30</v>
      </c>
      <c r="L113" s="88">
        <v>150</v>
      </c>
      <c r="M113" s="81" t="s">
        <v>31</v>
      </c>
      <c r="N113" s="95">
        <v>559500</v>
      </c>
      <c r="O113" s="82">
        <v>44263</v>
      </c>
      <c r="P113" s="85">
        <v>44337</v>
      </c>
      <c r="Q113" s="91">
        <f t="shared" ref="Q113:Q131" si="6">N113/S113</f>
        <v>12.501117168647779</v>
      </c>
      <c r="R113" s="83" t="s">
        <v>34</v>
      </c>
      <c r="S113" s="48">
        <v>44756</v>
      </c>
      <c r="T113" s="89">
        <f>U113*100%/N113</f>
        <v>0</v>
      </c>
      <c r="U113" s="78">
        <v>0</v>
      </c>
      <c r="V113" s="59" t="s">
        <v>365</v>
      </c>
      <c r="W113" s="59" t="s">
        <v>366</v>
      </c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  <c r="AV113" s="119"/>
      <c r="AW113" s="119"/>
      <c r="AX113" s="119"/>
      <c r="AY113" s="119"/>
      <c r="AZ113" s="119"/>
      <c r="BA113" s="119"/>
      <c r="BB113" s="119"/>
      <c r="BC113" s="119"/>
      <c r="BD113" s="119"/>
      <c r="BE113" s="119"/>
      <c r="BF113" s="119"/>
      <c r="BG113" s="119"/>
      <c r="BH113" s="119"/>
      <c r="BI113" s="119"/>
      <c r="BJ113" s="119"/>
      <c r="BK113" s="119"/>
      <c r="BL113" s="119"/>
      <c r="BM113" s="119"/>
      <c r="BN113" s="119"/>
      <c r="BO113" s="119"/>
      <c r="BP113" s="119"/>
      <c r="BQ113" s="119"/>
      <c r="BR113" s="119"/>
      <c r="BS113" s="119"/>
      <c r="BT113" s="119"/>
      <c r="BU113" s="119"/>
      <c r="BV113" s="119"/>
      <c r="BW113" s="119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9"/>
      <c r="CW113" s="119"/>
      <c r="CX113" s="119"/>
      <c r="CY113" s="119"/>
      <c r="CZ113" s="119"/>
      <c r="DA113" s="119"/>
      <c r="DB113" s="119"/>
      <c r="DC113" s="119"/>
      <c r="DD113" s="119"/>
      <c r="DE113" s="119"/>
      <c r="DF113" s="119"/>
      <c r="DG113" s="119"/>
      <c r="DH113" s="119"/>
      <c r="DI113" s="119"/>
      <c r="DJ113" s="119"/>
      <c r="DK113" s="119"/>
      <c r="DL113" s="119"/>
      <c r="DM113" s="119"/>
      <c r="DN113" s="119"/>
      <c r="DO113" s="119"/>
      <c r="DP113" s="119"/>
      <c r="DQ113" s="119"/>
      <c r="DR113" s="119"/>
      <c r="DS113" s="119"/>
      <c r="DT113" s="119"/>
      <c r="DU113" s="119"/>
      <c r="DV113" s="119"/>
      <c r="DW113" s="119"/>
      <c r="DX113" s="119"/>
      <c r="DY113" s="119"/>
      <c r="DZ113" s="119"/>
      <c r="EA113" s="119"/>
      <c r="EB113" s="119"/>
      <c r="EC113" s="119"/>
      <c r="ED113" s="119"/>
      <c r="EE113" s="119"/>
      <c r="EF113" s="119"/>
      <c r="EG113" s="119"/>
      <c r="EH113" s="119"/>
      <c r="EI113" s="119"/>
      <c r="EJ113" s="119"/>
      <c r="EK113" s="119"/>
      <c r="EL113" s="119"/>
      <c r="EM113" s="119"/>
      <c r="EN113" s="119"/>
      <c r="EO113" s="119"/>
      <c r="EP113" s="119"/>
      <c r="EQ113" s="119"/>
      <c r="ER113" s="119"/>
      <c r="ES113" s="119"/>
      <c r="ET113" s="119"/>
      <c r="EU113" s="119"/>
      <c r="EV113" s="119"/>
      <c r="EW113" s="119"/>
      <c r="EX113" s="119"/>
      <c r="EY113" s="119"/>
      <c r="EZ113" s="119"/>
      <c r="FA113" s="119"/>
      <c r="FB113" s="119"/>
      <c r="FC113" s="119"/>
      <c r="FD113" s="119"/>
      <c r="FE113" s="119"/>
      <c r="FF113" s="119"/>
      <c r="FG113" s="119"/>
      <c r="FH113" s="119"/>
      <c r="FI113" s="119"/>
      <c r="FJ113" s="119"/>
      <c r="FK113" s="119"/>
      <c r="FL113" s="119"/>
      <c r="FM113" s="119"/>
      <c r="FN113" s="119"/>
      <c r="FO113" s="119"/>
      <c r="FP113" s="119"/>
      <c r="FQ113" s="119"/>
      <c r="FR113" s="119"/>
      <c r="FS113" s="119"/>
      <c r="FT113" s="119"/>
      <c r="FU113" s="119"/>
      <c r="FV113" s="119"/>
      <c r="FW113" s="119"/>
      <c r="FX113" s="119"/>
      <c r="FY113" s="119"/>
      <c r="FZ113" s="119"/>
      <c r="GA113" s="119"/>
      <c r="GB113" s="119"/>
      <c r="GC113" s="119"/>
      <c r="GD113" s="119"/>
      <c r="GE113" s="119"/>
      <c r="GF113" s="119"/>
      <c r="GG113" s="119"/>
      <c r="GH113" s="119"/>
      <c r="GI113" s="119"/>
      <c r="GJ113" s="119"/>
      <c r="GK113" s="119"/>
      <c r="GL113" s="119"/>
      <c r="GM113" s="119"/>
      <c r="GN113" s="119"/>
      <c r="GO113" s="119"/>
      <c r="GP113" s="119"/>
      <c r="GQ113" s="119"/>
      <c r="GR113" s="119"/>
      <c r="GS113" s="119"/>
      <c r="GT113" s="119"/>
      <c r="GU113" s="119"/>
      <c r="GV113" s="119"/>
      <c r="GW113" s="119"/>
      <c r="GX113" s="119"/>
      <c r="GY113" s="119"/>
      <c r="GZ113" s="119"/>
      <c r="HA113" s="119"/>
      <c r="HB113" s="119"/>
      <c r="HC113" s="119"/>
      <c r="HD113" s="119"/>
      <c r="HE113" s="119"/>
      <c r="HF113" s="119"/>
      <c r="HG113" s="119"/>
      <c r="HH113" s="119"/>
      <c r="HI113" s="119"/>
      <c r="HJ113" s="119"/>
      <c r="HK113" s="119"/>
      <c r="HL113" s="119"/>
      <c r="HM113" s="119"/>
      <c r="HN113" s="119"/>
      <c r="HO113" s="119"/>
      <c r="HP113" s="119"/>
      <c r="HQ113" s="119"/>
      <c r="HR113" s="119"/>
      <c r="HS113" s="119"/>
      <c r="HT113" s="119"/>
      <c r="HU113" s="119"/>
      <c r="HV113" s="119"/>
      <c r="HW113" s="119"/>
      <c r="HX113" s="119"/>
      <c r="HY113" s="119"/>
      <c r="HZ113" s="119"/>
      <c r="IA113" s="119"/>
      <c r="IB113" s="119"/>
      <c r="IC113" s="119"/>
      <c r="ID113" s="119"/>
      <c r="IE113" s="119"/>
      <c r="IF113" s="119"/>
      <c r="IG113" s="119"/>
      <c r="IH113" s="119"/>
      <c r="II113" s="119"/>
      <c r="IJ113" s="119"/>
      <c r="IK113" s="119"/>
      <c r="IL113" s="119"/>
      <c r="IM113" s="119"/>
      <c r="IN113" s="119"/>
      <c r="IO113" s="119"/>
      <c r="IP113" s="119"/>
      <c r="IQ113" s="119"/>
      <c r="IR113" s="119"/>
      <c r="IS113" s="119"/>
      <c r="IT113" s="119"/>
      <c r="IU113" s="119"/>
      <c r="IV113" s="119"/>
      <c r="IW113" s="119"/>
      <c r="IX113" s="119"/>
      <c r="IY113" s="119"/>
      <c r="IZ113" s="119"/>
      <c r="JA113" s="119"/>
      <c r="JB113" s="119"/>
      <c r="JC113" s="119"/>
      <c r="JD113" s="119"/>
      <c r="JE113" s="119"/>
      <c r="JF113" s="119"/>
      <c r="JG113" s="119"/>
    </row>
    <row r="114" spans="1:267" s="117" customFormat="1" ht="69" customHeight="1" x14ac:dyDescent="0.2">
      <c r="A114" s="76">
        <v>58</v>
      </c>
      <c r="B114" s="76" t="s">
        <v>361</v>
      </c>
      <c r="C114" s="77" t="s">
        <v>47</v>
      </c>
      <c r="D114" s="77" t="s">
        <v>367</v>
      </c>
      <c r="E114" s="79" t="s">
        <v>368</v>
      </c>
      <c r="F114" s="96" t="s">
        <v>369</v>
      </c>
      <c r="G114" s="86" t="s">
        <v>29</v>
      </c>
      <c r="H114" s="76" t="s">
        <v>48</v>
      </c>
      <c r="I114" s="77" t="s">
        <v>37</v>
      </c>
      <c r="J114" s="77" t="s">
        <v>47</v>
      </c>
      <c r="K114" s="77" t="s">
        <v>37</v>
      </c>
      <c r="L114" s="88">
        <v>250</v>
      </c>
      <c r="M114" s="81" t="s">
        <v>31</v>
      </c>
      <c r="N114" s="95">
        <v>200000</v>
      </c>
      <c r="O114" s="82">
        <v>44270</v>
      </c>
      <c r="P114" s="85">
        <v>44337</v>
      </c>
      <c r="Q114" s="91">
        <f t="shared" si="6"/>
        <v>200000</v>
      </c>
      <c r="R114" s="83" t="s">
        <v>32</v>
      </c>
      <c r="S114" s="48">
        <v>1</v>
      </c>
      <c r="T114" s="89">
        <f>U114*100%/N114</f>
        <v>0</v>
      </c>
      <c r="U114" s="78">
        <v>0</v>
      </c>
      <c r="V114" s="59" t="s">
        <v>370</v>
      </c>
      <c r="W114" s="59" t="s">
        <v>371</v>
      </c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19"/>
      <c r="CB114" s="119"/>
      <c r="CC114" s="119"/>
      <c r="CD114" s="119"/>
      <c r="CE114" s="119"/>
      <c r="CF114" s="119"/>
      <c r="CG114" s="119"/>
      <c r="CH114" s="119"/>
      <c r="CI114" s="119"/>
      <c r="CJ114" s="119"/>
      <c r="CK114" s="119"/>
      <c r="CL114" s="119"/>
      <c r="CM114" s="119"/>
      <c r="CN114" s="119"/>
      <c r="CO114" s="119"/>
      <c r="CP114" s="119"/>
      <c r="CQ114" s="119"/>
      <c r="CR114" s="119"/>
      <c r="CS114" s="119"/>
      <c r="CT114" s="119"/>
      <c r="CU114" s="119"/>
      <c r="CV114" s="119"/>
      <c r="CW114" s="119"/>
      <c r="CX114" s="119"/>
      <c r="CY114" s="119"/>
      <c r="CZ114" s="119"/>
      <c r="DA114" s="119"/>
      <c r="DB114" s="119"/>
      <c r="DC114" s="119"/>
      <c r="DD114" s="119"/>
      <c r="DE114" s="119"/>
      <c r="DF114" s="119"/>
      <c r="DG114" s="119"/>
      <c r="DH114" s="119"/>
      <c r="DI114" s="119"/>
      <c r="DJ114" s="119"/>
      <c r="DK114" s="119"/>
      <c r="DL114" s="119"/>
      <c r="DM114" s="119"/>
      <c r="DN114" s="119"/>
      <c r="DO114" s="119"/>
      <c r="DP114" s="119"/>
      <c r="DQ114" s="119"/>
      <c r="DR114" s="119"/>
      <c r="DS114" s="119"/>
      <c r="DT114" s="119"/>
      <c r="DU114" s="119"/>
      <c r="DV114" s="119"/>
      <c r="DW114" s="119"/>
      <c r="DX114" s="119"/>
      <c r="DY114" s="119"/>
      <c r="DZ114" s="119"/>
      <c r="EA114" s="119"/>
      <c r="EB114" s="119"/>
      <c r="EC114" s="119"/>
      <c r="ED114" s="119"/>
      <c r="EE114" s="119"/>
      <c r="EF114" s="119"/>
      <c r="EG114" s="119"/>
      <c r="EH114" s="119"/>
      <c r="EI114" s="119"/>
      <c r="EJ114" s="119"/>
      <c r="EK114" s="119"/>
      <c r="EL114" s="119"/>
      <c r="EM114" s="119"/>
      <c r="EN114" s="119"/>
      <c r="EO114" s="119"/>
      <c r="EP114" s="119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19"/>
      <c r="FA114" s="119"/>
      <c r="FB114" s="119"/>
      <c r="FC114" s="119"/>
      <c r="FD114" s="119"/>
      <c r="FE114" s="119"/>
      <c r="FF114" s="119"/>
      <c r="FG114" s="119"/>
      <c r="FH114" s="119"/>
      <c r="FI114" s="119"/>
      <c r="FJ114" s="119"/>
      <c r="FK114" s="119"/>
      <c r="FL114" s="119"/>
      <c r="FM114" s="119"/>
      <c r="FN114" s="119"/>
      <c r="FO114" s="119"/>
      <c r="FP114" s="119"/>
      <c r="FQ114" s="119"/>
      <c r="FR114" s="119"/>
      <c r="FS114" s="119"/>
      <c r="FT114" s="119"/>
      <c r="FU114" s="119"/>
      <c r="FV114" s="119"/>
      <c r="FW114" s="119"/>
      <c r="FX114" s="119"/>
      <c r="FY114" s="119"/>
      <c r="FZ114" s="119"/>
      <c r="GA114" s="119"/>
      <c r="GB114" s="119"/>
      <c r="GC114" s="119"/>
      <c r="GD114" s="119"/>
      <c r="GE114" s="119"/>
      <c r="GF114" s="119"/>
      <c r="GG114" s="119"/>
      <c r="GH114" s="119"/>
      <c r="GI114" s="119"/>
      <c r="GJ114" s="119"/>
      <c r="GK114" s="119"/>
      <c r="GL114" s="119"/>
      <c r="GM114" s="119"/>
      <c r="GN114" s="119"/>
      <c r="GO114" s="119"/>
      <c r="GP114" s="119"/>
      <c r="GQ114" s="119"/>
      <c r="GR114" s="119"/>
      <c r="GS114" s="119"/>
      <c r="GT114" s="119"/>
      <c r="GU114" s="119"/>
      <c r="GV114" s="119"/>
      <c r="GW114" s="119"/>
      <c r="GX114" s="119"/>
      <c r="GY114" s="119"/>
      <c r="GZ114" s="119"/>
      <c r="HA114" s="119"/>
      <c r="HB114" s="119"/>
      <c r="HC114" s="119"/>
      <c r="HD114" s="119"/>
      <c r="HE114" s="119"/>
      <c r="HF114" s="119"/>
      <c r="HG114" s="119"/>
      <c r="HH114" s="119"/>
      <c r="HI114" s="119"/>
      <c r="HJ114" s="119"/>
      <c r="HK114" s="119"/>
      <c r="HL114" s="119"/>
      <c r="HM114" s="119"/>
      <c r="HN114" s="119"/>
      <c r="HO114" s="119"/>
      <c r="HP114" s="119"/>
      <c r="HQ114" s="119"/>
      <c r="HR114" s="119"/>
      <c r="HS114" s="119"/>
      <c r="HT114" s="119"/>
      <c r="HU114" s="119"/>
      <c r="HV114" s="119"/>
      <c r="HW114" s="119"/>
      <c r="HX114" s="119"/>
      <c r="HY114" s="119"/>
      <c r="HZ114" s="119"/>
      <c r="IA114" s="119"/>
      <c r="IB114" s="119"/>
      <c r="IC114" s="119"/>
      <c r="ID114" s="119"/>
      <c r="IE114" s="119"/>
      <c r="IF114" s="119"/>
      <c r="IG114" s="119"/>
      <c r="IH114" s="119"/>
      <c r="II114" s="119"/>
      <c r="IJ114" s="119"/>
      <c r="IK114" s="119"/>
      <c r="IL114" s="119"/>
      <c r="IM114" s="119"/>
      <c r="IN114" s="119"/>
      <c r="IO114" s="119"/>
      <c r="IP114" s="119"/>
      <c r="IQ114" s="119"/>
      <c r="IR114" s="119"/>
      <c r="IS114" s="119"/>
      <c r="IT114" s="119"/>
      <c r="IU114" s="119"/>
      <c r="IV114" s="119"/>
      <c r="IW114" s="119"/>
      <c r="IX114" s="119"/>
      <c r="IY114" s="119"/>
      <c r="IZ114" s="119"/>
      <c r="JA114" s="119"/>
      <c r="JB114" s="119"/>
      <c r="JC114" s="119"/>
      <c r="JD114" s="119"/>
      <c r="JE114" s="119"/>
      <c r="JF114" s="119"/>
      <c r="JG114" s="119"/>
    </row>
    <row r="115" spans="1:267" s="117" customFormat="1" ht="69" customHeight="1" x14ac:dyDescent="0.2">
      <c r="A115" s="353">
        <v>59</v>
      </c>
      <c r="B115" s="353" t="s">
        <v>361</v>
      </c>
      <c r="C115" s="423" t="s">
        <v>47</v>
      </c>
      <c r="D115" s="423" t="s">
        <v>372</v>
      </c>
      <c r="E115" s="406" t="s">
        <v>373</v>
      </c>
      <c r="F115" s="96" t="s">
        <v>374</v>
      </c>
      <c r="G115" s="401" t="s">
        <v>29</v>
      </c>
      <c r="H115" s="380" t="s">
        <v>48</v>
      </c>
      <c r="I115" s="423" t="s">
        <v>37</v>
      </c>
      <c r="J115" s="423" t="s">
        <v>47</v>
      </c>
      <c r="K115" s="423" t="s">
        <v>37</v>
      </c>
      <c r="L115" s="425">
        <v>150</v>
      </c>
      <c r="M115" s="407" t="s">
        <v>31</v>
      </c>
      <c r="N115" s="95">
        <v>231000</v>
      </c>
      <c r="O115" s="428">
        <v>44263</v>
      </c>
      <c r="P115" s="408">
        <v>44330</v>
      </c>
      <c r="Q115" s="91">
        <f t="shared" si="6"/>
        <v>385</v>
      </c>
      <c r="R115" s="83" t="s">
        <v>34</v>
      </c>
      <c r="S115" s="48">
        <v>600</v>
      </c>
      <c r="T115" s="418">
        <f>U115*100%/256500</f>
        <v>0.32925536062378169</v>
      </c>
      <c r="U115" s="421">
        <v>84454</v>
      </c>
      <c r="V115" s="410" t="s">
        <v>375</v>
      </c>
      <c r="W115" s="410" t="s">
        <v>376</v>
      </c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  <c r="AZ115" s="119"/>
      <c r="BA115" s="119"/>
      <c r="BB115" s="119"/>
      <c r="BC115" s="119"/>
      <c r="BD115" s="119"/>
      <c r="BE115" s="119"/>
      <c r="BF115" s="119"/>
      <c r="BG115" s="119"/>
      <c r="BH115" s="119"/>
      <c r="BI115" s="119"/>
      <c r="BJ115" s="119"/>
      <c r="BK115" s="119"/>
      <c r="BL115" s="119"/>
      <c r="BM115" s="119"/>
      <c r="BN115" s="119"/>
      <c r="BO115" s="119"/>
      <c r="BP115" s="119"/>
      <c r="BQ115" s="119"/>
      <c r="BR115" s="119"/>
      <c r="BS115" s="119"/>
      <c r="BT115" s="119"/>
      <c r="BU115" s="119"/>
      <c r="BV115" s="119"/>
      <c r="BW115" s="119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  <c r="CV115" s="119"/>
      <c r="CW115" s="119"/>
      <c r="CX115" s="119"/>
      <c r="CY115" s="119"/>
      <c r="CZ115" s="119"/>
      <c r="DA115" s="119"/>
      <c r="DB115" s="119"/>
      <c r="DC115" s="119"/>
      <c r="DD115" s="119"/>
      <c r="DE115" s="119"/>
      <c r="DF115" s="119"/>
      <c r="DG115" s="119"/>
      <c r="DH115" s="119"/>
      <c r="DI115" s="119"/>
      <c r="DJ115" s="119"/>
      <c r="DK115" s="119"/>
      <c r="DL115" s="119"/>
      <c r="DM115" s="119"/>
      <c r="DN115" s="119"/>
      <c r="DO115" s="119"/>
      <c r="DP115" s="119"/>
      <c r="DQ115" s="119"/>
      <c r="DR115" s="119"/>
      <c r="DS115" s="119"/>
      <c r="DT115" s="119"/>
      <c r="DU115" s="119"/>
      <c r="DV115" s="119"/>
      <c r="DW115" s="119"/>
      <c r="DX115" s="119"/>
      <c r="DY115" s="119"/>
      <c r="DZ115" s="119"/>
      <c r="EA115" s="119"/>
      <c r="EB115" s="119"/>
      <c r="EC115" s="119"/>
      <c r="ED115" s="119"/>
      <c r="EE115" s="119"/>
      <c r="EF115" s="119"/>
      <c r="EG115" s="119"/>
      <c r="EH115" s="119"/>
      <c r="EI115" s="119"/>
      <c r="EJ115" s="119"/>
      <c r="EK115" s="119"/>
      <c r="EL115" s="119"/>
      <c r="EM115" s="119"/>
      <c r="EN115" s="119"/>
      <c r="EO115" s="119"/>
      <c r="EP115" s="119"/>
      <c r="EQ115" s="119"/>
      <c r="ER115" s="119"/>
      <c r="ES115" s="119"/>
      <c r="ET115" s="119"/>
      <c r="EU115" s="119"/>
      <c r="EV115" s="119"/>
      <c r="EW115" s="119"/>
      <c r="EX115" s="119"/>
      <c r="EY115" s="119"/>
      <c r="EZ115" s="119"/>
      <c r="FA115" s="119"/>
      <c r="FB115" s="119"/>
      <c r="FC115" s="119"/>
      <c r="FD115" s="119"/>
      <c r="FE115" s="119"/>
      <c r="FF115" s="119"/>
      <c r="FG115" s="119"/>
      <c r="FH115" s="119"/>
      <c r="FI115" s="119"/>
      <c r="FJ115" s="119"/>
      <c r="FK115" s="119"/>
      <c r="FL115" s="119"/>
      <c r="FM115" s="119"/>
      <c r="FN115" s="119"/>
      <c r="FO115" s="119"/>
      <c r="FP115" s="119"/>
      <c r="FQ115" s="119"/>
      <c r="FR115" s="119"/>
      <c r="FS115" s="119"/>
      <c r="FT115" s="119"/>
      <c r="FU115" s="119"/>
      <c r="FV115" s="119"/>
      <c r="FW115" s="119"/>
      <c r="FX115" s="119"/>
      <c r="FY115" s="119"/>
      <c r="FZ115" s="119"/>
      <c r="GA115" s="119"/>
      <c r="GB115" s="119"/>
      <c r="GC115" s="119"/>
      <c r="GD115" s="119"/>
      <c r="GE115" s="119"/>
      <c r="GF115" s="119"/>
      <c r="GG115" s="119"/>
      <c r="GH115" s="119"/>
      <c r="GI115" s="119"/>
      <c r="GJ115" s="119"/>
      <c r="GK115" s="119"/>
      <c r="GL115" s="119"/>
      <c r="GM115" s="119"/>
      <c r="GN115" s="119"/>
      <c r="GO115" s="119"/>
      <c r="GP115" s="119"/>
      <c r="GQ115" s="119"/>
      <c r="GR115" s="119"/>
      <c r="GS115" s="119"/>
      <c r="GT115" s="119"/>
      <c r="GU115" s="119"/>
      <c r="GV115" s="119"/>
      <c r="GW115" s="119"/>
      <c r="GX115" s="119"/>
      <c r="GY115" s="119"/>
      <c r="GZ115" s="119"/>
      <c r="HA115" s="119"/>
      <c r="HB115" s="119"/>
      <c r="HC115" s="119"/>
      <c r="HD115" s="119"/>
      <c r="HE115" s="119"/>
      <c r="HF115" s="119"/>
      <c r="HG115" s="119"/>
      <c r="HH115" s="119"/>
      <c r="HI115" s="119"/>
      <c r="HJ115" s="119"/>
      <c r="HK115" s="119"/>
      <c r="HL115" s="119"/>
      <c r="HM115" s="119"/>
      <c r="HN115" s="119"/>
      <c r="HO115" s="119"/>
      <c r="HP115" s="119"/>
      <c r="HQ115" s="119"/>
      <c r="HR115" s="119"/>
      <c r="HS115" s="119"/>
      <c r="HT115" s="119"/>
      <c r="HU115" s="119"/>
      <c r="HV115" s="119"/>
      <c r="HW115" s="119"/>
      <c r="HX115" s="119"/>
      <c r="HY115" s="119"/>
      <c r="HZ115" s="119"/>
      <c r="IA115" s="119"/>
      <c r="IB115" s="119"/>
      <c r="IC115" s="119"/>
      <c r="ID115" s="119"/>
      <c r="IE115" s="119"/>
      <c r="IF115" s="119"/>
      <c r="IG115" s="119"/>
      <c r="IH115" s="119"/>
      <c r="II115" s="119"/>
      <c r="IJ115" s="119"/>
      <c r="IK115" s="119"/>
      <c r="IL115" s="119"/>
      <c r="IM115" s="119"/>
      <c r="IN115" s="119"/>
      <c r="IO115" s="119"/>
      <c r="IP115" s="119"/>
      <c r="IQ115" s="119"/>
      <c r="IR115" s="119"/>
      <c r="IS115" s="119"/>
      <c r="IT115" s="119"/>
      <c r="IU115" s="119"/>
      <c r="IV115" s="119"/>
      <c r="IW115" s="119"/>
      <c r="IX115" s="119"/>
      <c r="IY115" s="119"/>
      <c r="IZ115" s="119"/>
      <c r="JA115" s="119"/>
      <c r="JB115" s="119"/>
      <c r="JC115" s="119"/>
      <c r="JD115" s="119"/>
      <c r="JE115" s="119"/>
      <c r="JF115" s="119"/>
      <c r="JG115" s="119"/>
    </row>
    <row r="116" spans="1:267" s="117" customFormat="1" ht="69" customHeight="1" x14ac:dyDescent="0.2">
      <c r="A116" s="353"/>
      <c r="B116" s="353"/>
      <c r="C116" s="382"/>
      <c r="D116" s="382"/>
      <c r="E116" s="383"/>
      <c r="F116" s="96" t="s">
        <v>377</v>
      </c>
      <c r="G116" s="402"/>
      <c r="H116" s="381"/>
      <c r="I116" s="382"/>
      <c r="J116" s="382"/>
      <c r="K116" s="382"/>
      <c r="L116" s="394"/>
      <c r="M116" s="395"/>
      <c r="N116" s="95">
        <v>25500</v>
      </c>
      <c r="O116" s="396"/>
      <c r="P116" s="409"/>
      <c r="Q116" s="91">
        <f t="shared" si="6"/>
        <v>124.39024390243902</v>
      </c>
      <c r="R116" s="83"/>
      <c r="S116" s="48">
        <v>205</v>
      </c>
      <c r="T116" s="420"/>
      <c r="U116" s="392"/>
      <c r="V116" s="393"/>
      <c r="W116" s="393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  <c r="AV116" s="119"/>
      <c r="AW116" s="119"/>
      <c r="AX116" s="119"/>
      <c r="AY116" s="119"/>
      <c r="AZ116" s="119"/>
      <c r="BA116" s="119"/>
      <c r="BB116" s="119"/>
      <c r="BC116" s="119"/>
      <c r="BD116" s="119"/>
      <c r="BE116" s="119"/>
      <c r="BF116" s="119"/>
      <c r="BG116" s="119"/>
      <c r="BH116" s="119"/>
      <c r="BI116" s="119"/>
      <c r="BJ116" s="119"/>
      <c r="BK116" s="119"/>
      <c r="BL116" s="119"/>
      <c r="BM116" s="119"/>
      <c r="BN116" s="119"/>
      <c r="BO116" s="119"/>
      <c r="BP116" s="119"/>
      <c r="BQ116" s="119"/>
      <c r="BR116" s="119"/>
      <c r="BS116" s="119"/>
      <c r="BT116" s="119"/>
      <c r="BU116" s="119"/>
      <c r="BV116" s="119"/>
      <c r="BW116" s="119"/>
      <c r="BX116" s="119"/>
      <c r="BY116" s="119"/>
      <c r="BZ116" s="119"/>
      <c r="CA116" s="119"/>
      <c r="CB116" s="119"/>
      <c r="CC116" s="119"/>
      <c r="CD116" s="119"/>
      <c r="CE116" s="119"/>
      <c r="CF116" s="119"/>
      <c r="CG116" s="119"/>
      <c r="CH116" s="119"/>
      <c r="CI116" s="119"/>
      <c r="CJ116" s="119"/>
      <c r="CK116" s="119"/>
      <c r="CL116" s="119"/>
      <c r="CM116" s="119"/>
      <c r="CN116" s="119"/>
      <c r="CO116" s="119"/>
      <c r="CP116" s="119"/>
      <c r="CQ116" s="119"/>
      <c r="CR116" s="119"/>
      <c r="CS116" s="119"/>
      <c r="CT116" s="119"/>
      <c r="CU116" s="119"/>
      <c r="CV116" s="119"/>
      <c r="CW116" s="119"/>
      <c r="CX116" s="119"/>
      <c r="CY116" s="119"/>
      <c r="CZ116" s="119"/>
      <c r="DA116" s="119"/>
      <c r="DB116" s="119"/>
      <c r="DC116" s="119"/>
      <c r="DD116" s="119"/>
      <c r="DE116" s="119"/>
      <c r="DF116" s="119"/>
      <c r="DG116" s="119"/>
      <c r="DH116" s="119"/>
      <c r="DI116" s="119"/>
      <c r="DJ116" s="119"/>
      <c r="DK116" s="119"/>
      <c r="DL116" s="119"/>
      <c r="DM116" s="119"/>
      <c r="DN116" s="119"/>
      <c r="DO116" s="119"/>
      <c r="DP116" s="119"/>
      <c r="DQ116" s="119"/>
      <c r="DR116" s="119"/>
      <c r="DS116" s="119"/>
      <c r="DT116" s="119"/>
      <c r="DU116" s="119"/>
      <c r="DV116" s="119"/>
      <c r="DW116" s="119"/>
      <c r="DX116" s="119"/>
      <c r="DY116" s="119"/>
      <c r="DZ116" s="119"/>
      <c r="EA116" s="119"/>
      <c r="EB116" s="119"/>
      <c r="EC116" s="119"/>
      <c r="ED116" s="119"/>
      <c r="EE116" s="119"/>
      <c r="EF116" s="119"/>
      <c r="EG116" s="119"/>
      <c r="EH116" s="119"/>
      <c r="EI116" s="119"/>
      <c r="EJ116" s="119"/>
      <c r="EK116" s="119"/>
      <c r="EL116" s="119"/>
      <c r="EM116" s="119"/>
      <c r="EN116" s="119"/>
      <c r="EO116" s="119"/>
      <c r="EP116" s="119"/>
      <c r="EQ116" s="119"/>
      <c r="ER116" s="119"/>
      <c r="ES116" s="119"/>
      <c r="ET116" s="119"/>
      <c r="EU116" s="119"/>
      <c r="EV116" s="119"/>
      <c r="EW116" s="119"/>
      <c r="EX116" s="119"/>
      <c r="EY116" s="119"/>
      <c r="EZ116" s="119"/>
      <c r="FA116" s="119"/>
      <c r="FB116" s="119"/>
      <c r="FC116" s="119"/>
      <c r="FD116" s="119"/>
      <c r="FE116" s="119"/>
      <c r="FF116" s="119"/>
      <c r="FG116" s="119"/>
      <c r="FH116" s="119"/>
      <c r="FI116" s="119"/>
      <c r="FJ116" s="119"/>
      <c r="FK116" s="119"/>
      <c r="FL116" s="119"/>
      <c r="FM116" s="119"/>
      <c r="FN116" s="119"/>
      <c r="FO116" s="119"/>
      <c r="FP116" s="119"/>
      <c r="FQ116" s="119"/>
      <c r="FR116" s="119"/>
      <c r="FS116" s="119"/>
      <c r="FT116" s="119"/>
      <c r="FU116" s="119"/>
      <c r="FV116" s="119"/>
      <c r="FW116" s="119"/>
      <c r="FX116" s="119"/>
      <c r="FY116" s="119"/>
      <c r="FZ116" s="119"/>
      <c r="GA116" s="119"/>
      <c r="GB116" s="119"/>
      <c r="GC116" s="119"/>
      <c r="GD116" s="119"/>
      <c r="GE116" s="119"/>
      <c r="GF116" s="119"/>
      <c r="GG116" s="119"/>
      <c r="GH116" s="119"/>
      <c r="GI116" s="119"/>
      <c r="GJ116" s="119"/>
      <c r="GK116" s="119"/>
      <c r="GL116" s="119"/>
      <c r="GM116" s="119"/>
      <c r="GN116" s="119"/>
      <c r="GO116" s="119"/>
      <c r="GP116" s="119"/>
      <c r="GQ116" s="119"/>
      <c r="GR116" s="119"/>
      <c r="GS116" s="119"/>
      <c r="GT116" s="119"/>
      <c r="GU116" s="119"/>
      <c r="GV116" s="119"/>
      <c r="GW116" s="119"/>
      <c r="GX116" s="119"/>
      <c r="GY116" s="119"/>
      <c r="GZ116" s="119"/>
      <c r="HA116" s="119"/>
      <c r="HB116" s="119"/>
      <c r="HC116" s="119"/>
      <c r="HD116" s="119"/>
      <c r="HE116" s="119"/>
      <c r="HF116" s="119"/>
      <c r="HG116" s="119"/>
      <c r="HH116" s="119"/>
      <c r="HI116" s="119"/>
      <c r="HJ116" s="119"/>
      <c r="HK116" s="119"/>
      <c r="HL116" s="119"/>
      <c r="HM116" s="119"/>
      <c r="HN116" s="119"/>
      <c r="HO116" s="119"/>
      <c r="HP116" s="119"/>
      <c r="HQ116" s="119"/>
      <c r="HR116" s="119"/>
      <c r="HS116" s="119"/>
      <c r="HT116" s="119"/>
      <c r="HU116" s="119"/>
      <c r="HV116" s="119"/>
      <c r="HW116" s="119"/>
      <c r="HX116" s="119"/>
      <c r="HY116" s="119"/>
      <c r="HZ116" s="119"/>
      <c r="IA116" s="119"/>
      <c r="IB116" s="119"/>
      <c r="IC116" s="119"/>
      <c r="ID116" s="119"/>
      <c r="IE116" s="119"/>
      <c r="IF116" s="119"/>
      <c r="IG116" s="119"/>
      <c r="IH116" s="119"/>
      <c r="II116" s="119"/>
      <c r="IJ116" s="119"/>
      <c r="IK116" s="119"/>
      <c r="IL116" s="119"/>
      <c r="IM116" s="119"/>
      <c r="IN116" s="119"/>
      <c r="IO116" s="119"/>
      <c r="IP116" s="119"/>
      <c r="IQ116" s="119"/>
      <c r="IR116" s="119"/>
      <c r="IS116" s="119"/>
      <c r="IT116" s="119"/>
      <c r="IU116" s="119"/>
      <c r="IV116" s="119"/>
      <c r="IW116" s="119"/>
      <c r="IX116" s="119"/>
      <c r="IY116" s="119"/>
      <c r="IZ116" s="119"/>
      <c r="JA116" s="119"/>
      <c r="JB116" s="119"/>
      <c r="JC116" s="119"/>
      <c r="JD116" s="119"/>
      <c r="JE116" s="119"/>
      <c r="JF116" s="119"/>
      <c r="JG116" s="119"/>
    </row>
    <row r="117" spans="1:267" s="117" customFormat="1" ht="69" customHeight="1" x14ac:dyDescent="0.2">
      <c r="A117" s="76">
        <v>60</v>
      </c>
      <c r="B117" s="76" t="s">
        <v>361</v>
      </c>
      <c r="C117" s="77" t="s">
        <v>47</v>
      </c>
      <c r="D117" s="77" t="s">
        <v>378</v>
      </c>
      <c r="E117" s="79" t="s">
        <v>379</v>
      </c>
      <c r="F117" s="96" t="s">
        <v>380</v>
      </c>
      <c r="G117" s="86" t="s">
        <v>310</v>
      </c>
      <c r="H117" s="76" t="s">
        <v>55</v>
      </c>
      <c r="I117" s="77" t="s">
        <v>33</v>
      </c>
      <c r="J117" s="77" t="s">
        <v>47</v>
      </c>
      <c r="K117" s="77" t="s">
        <v>33</v>
      </c>
      <c r="L117" s="88">
        <v>550</v>
      </c>
      <c r="M117" s="81" t="s">
        <v>31</v>
      </c>
      <c r="N117" s="95">
        <v>530888.55000000005</v>
      </c>
      <c r="O117" s="82">
        <v>44270</v>
      </c>
      <c r="P117" s="85">
        <v>44344</v>
      </c>
      <c r="Q117" s="91">
        <f t="shared" si="6"/>
        <v>530888.55000000005</v>
      </c>
      <c r="R117" s="83" t="s">
        <v>32</v>
      </c>
      <c r="S117" s="48">
        <v>1</v>
      </c>
      <c r="T117" s="89">
        <f>U117*100%/N117</f>
        <v>0</v>
      </c>
      <c r="U117" s="78">
        <v>0</v>
      </c>
      <c r="V117" s="59" t="s">
        <v>381</v>
      </c>
      <c r="W117" s="59" t="s">
        <v>382</v>
      </c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19"/>
      <c r="AV117" s="119"/>
      <c r="AW117" s="119"/>
      <c r="AX117" s="119"/>
      <c r="AY117" s="119"/>
      <c r="AZ117" s="119"/>
      <c r="BA117" s="119"/>
      <c r="BB117" s="119"/>
      <c r="BC117" s="119"/>
      <c r="BD117" s="119"/>
      <c r="BE117" s="119"/>
      <c r="BF117" s="119"/>
      <c r="BG117" s="119"/>
      <c r="BH117" s="119"/>
      <c r="BI117" s="119"/>
      <c r="BJ117" s="119"/>
      <c r="BK117" s="119"/>
      <c r="BL117" s="119"/>
      <c r="BM117" s="119"/>
      <c r="BN117" s="119"/>
      <c r="BO117" s="119"/>
      <c r="BP117" s="119"/>
      <c r="BQ117" s="119"/>
      <c r="BR117" s="119"/>
      <c r="BS117" s="119"/>
      <c r="BT117" s="119"/>
      <c r="BU117" s="119"/>
      <c r="BV117" s="119"/>
      <c r="BW117" s="119"/>
      <c r="BX117" s="119"/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  <c r="CL117" s="119"/>
      <c r="CM117" s="119"/>
      <c r="CN117" s="119"/>
      <c r="CO117" s="119"/>
      <c r="CP117" s="119"/>
      <c r="CQ117" s="119"/>
      <c r="CR117" s="119"/>
      <c r="CS117" s="119"/>
      <c r="CT117" s="119"/>
      <c r="CU117" s="119"/>
      <c r="CV117" s="119"/>
      <c r="CW117" s="119"/>
      <c r="CX117" s="119"/>
      <c r="CY117" s="119"/>
      <c r="CZ117" s="119"/>
      <c r="DA117" s="119"/>
      <c r="DB117" s="119"/>
      <c r="DC117" s="119"/>
      <c r="DD117" s="119"/>
      <c r="DE117" s="119"/>
      <c r="DF117" s="119"/>
      <c r="DG117" s="119"/>
      <c r="DH117" s="119"/>
      <c r="DI117" s="119"/>
      <c r="DJ117" s="119"/>
      <c r="DK117" s="119"/>
      <c r="DL117" s="119"/>
      <c r="DM117" s="119"/>
      <c r="DN117" s="119"/>
      <c r="DO117" s="119"/>
      <c r="DP117" s="119"/>
      <c r="DQ117" s="119"/>
      <c r="DR117" s="119"/>
      <c r="DS117" s="119"/>
      <c r="DT117" s="119"/>
      <c r="DU117" s="119"/>
      <c r="DV117" s="119"/>
      <c r="DW117" s="119"/>
      <c r="DX117" s="119"/>
      <c r="DY117" s="119"/>
      <c r="DZ117" s="119"/>
      <c r="EA117" s="119"/>
      <c r="EB117" s="119"/>
      <c r="EC117" s="119"/>
      <c r="ED117" s="119"/>
      <c r="EE117" s="119"/>
      <c r="EF117" s="119"/>
      <c r="EG117" s="119"/>
      <c r="EH117" s="119"/>
      <c r="EI117" s="119"/>
      <c r="EJ117" s="119"/>
      <c r="EK117" s="119"/>
      <c r="EL117" s="119"/>
      <c r="EM117" s="119"/>
      <c r="EN117" s="119"/>
      <c r="EO117" s="119"/>
      <c r="EP117" s="119"/>
      <c r="EQ117" s="119"/>
      <c r="ER117" s="119"/>
      <c r="ES117" s="119"/>
      <c r="ET117" s="119"/>
      <c r="EU117" s="119"/>
      <c r="EV117" s="119"/>
      <c r="EW117" s="119"/>
      <c r="EX117" s="119"/>
      <c r="EY117" s="119"/>
      <c r="EZ117" s="119"/>
      <c r="FA117" s="119"/>
      <c r="FB117" s="119"/>
      <c r="FC117" s="119"/>
      <c r="FD117" s="119"/>
      <c r="FE117" s="119"/>
      <c r="FF117" s="119"/>
      <c r="FG117" s="119"/>
      <c r="FH117" s="119"/>
      <c r="FI117" s="119"/>
      <c r="FJ117" s="119"/>
      <c r="FK117" s="119"/>
      <c r="FL117" s="119"/>
      <c r="FM117" s="119"/>
      <c r="FN117" s="119"/>
      <c r="FO117" s="119"/>
      <c r="FP117" s="119"/>
      <c r="FQ117" s="119"/>
      <c r="FR117" s="119"/>
      <c r="FS117" s="119"/>
      <c r="FT117" s="119"/>
      <c r="FU117" s="119"/>
      <c r="FV117" s="119"/>
      <c r="FW117" s="119"/>
      <c r="FX117" s="119"/>
      <c r="FY117" s="119"/>
      <c r="FZ117" s="119"/>
      <c r="GA117" s="119"/>
      <c r="GB117" s="119"/>
      <c r="GC117" s="119"/>
      <c r="GD117" s="119"/>
      <c r="GE117" s="119"/>
      <c r="GF117" s="119"/>
      <c r="GG117" s="119"/>
      <c r="GH117" s="119"/>
      <c r="GI117" s="119"/>
      <c r="GJ117" s="119"/>
      <c r="GK117" s="119"/>
      <c r="GL117" s="119"/>
      <c r="GM117" s="119"/>
      <c r="GN117" s="119"/>
      <c r="GO117" s="119"/>
      <c r="GP117" s="119"/>
      <c r="GQ117" s="119"/>
      <c r="GR117" s="119"/>
      <c r="GS117" s="119"/>
      <c r="GT117" s="119"/>
      <c r="GU117" s="119"/>
      <c r="GV117" s="119"/>
      <c r="GW117" s="119"/>
      <c r="GX117" s="119"/>
      <c r="GY117" s="119"/>
      <c r="GZ117" s="119"/>
      <c r="HA117" s="119"/>
      <c r="HB117" s="119"/>
      <c r="HC117" s="119"/>
      <c r="HD117" s="119"/>
      <c r="HE117" s="119"/>
      <c r="HF117" s="119"/>
      <c r="HG117" s="119"/>
      <c r="HH117" s="119"/>
      <c r="HI117" s="119"/>
      <c r="HJ117" s="119"/>
      <c r="HK117" s="119"/>
      <c r="HL117" s="119"/>
      <c r="HM117" s="119"/>
      <c r="HN117" s="119"/>
      <c r="HO117" s="119"/>
      <c r="HP117" s="119"/>
      <c r="HQ117" s="119"/>
      <c r="HR117" s="119"/>
      <c r="HS117" s="119"/>
      <c r="HT117" s="119"/>
      <c r="HU117" s="119"/>
      <c r="HV117" s="119"/>
      <c r="HW117" s="119"/>
      <c r="HX117" s="119"/>
      <c r="HY117" s="119"/>
      <c r="HZ117" s="119"/>
      <c r="IA117" s="119"/>
      <c r="IB117" s="119"/>
      <c r="IC117" s="119"/>
      <c r="ID117" s="119"/>
      <c r="IE117" s="119"/>
      <c r="IF117" s="119"/>
      <c r="IG117" s="119"/>
      <c r="IH117" s="119"/>
      <c r="II117" s="119"/>
      <c r="IJ117" s="119"/>
      <c r="IK117" s="119"/>
      <c r="IL117" s="119"/>
      <c r="IM117" s="119"/>
      <c r="IN117" s="119"/>
      <c r="IO117" s="119"/>
      <c r="IP117" s="119"/>
      <c r="IQ117" s="119"/>
      <c r="IR117" s="119"/>
      <c r="IS117" s="119"/>
      <c r="IT117" s="119"/>
      <c r="IU117" s="119"/>
      <c r="IV117" s="119"/>
      <c r="IW117" s="119"/>
      <c r="IX117" s="119"/>
      <c r="IY117" s="119"/>
      <c r="IZ117" s="119"/>
      <c r="JA117" s="119"/>
      <c r="JB117" s="119"/>
      <c r="JC117" s="119"/>
      <c r="JD117" s="119"/>
      <c r="JE117" s="119"/>
      <c r="JF117" s="119"/>
      <c r="JG117" s="119"/>
    </row>
    <row r="118" spans="1:267" s="117" customFormat="1" ht="69" customHeight="1" x14ac:dyDescent="0.2">
      <c r="A118" s="353">
        <v>61</v>
      </c>
      <c r="B118" s="353" t="s">
        <v>361</v>
      </c>
      <c r="C118" s="423" t="s">
        <v>47</v>
      </c>
      <c r="D118" s="423" t="s">
        <v>383</v>
      </c>
      <c r="E118" s="406" t="s">
        <v>384</v>
      </c>
      <c r="F118" s="96" t="s">
        <v>385</v>
      </c>
      <c r="G118" s="401" t="s">
        <v>29</v>
      </c>
      <c r="H118" s="380" t="s">
        <v>45</v>
      </c>
      <c r="I118" s="423" t="s">
        <v>35</v>
      </c>
      <c r="J118" s="423" t="s">
        <v>47</v>
      </c>
      <c r="K118" s="423" t="s">
        <v>35</v>
      </c>
      <c r="L118" s="425">
        <v>250</v>
      </c>
      <c r="M118" s="407" t="s">
        <v>31</v>
      </c>
      <c r="N118" s="95">
        <v>202895</v>
      </c>
      <c r="O118" s="428">
        <v>44263</v>
      </c>
      <c r="P118" s="408">
        <v>44330</v>
      </c>
      <c r="Q118" s="91">
        <f t="shared" si="6"/>
        <v>385</v>
      </c>
      <c r="R118" s="83" t="s">
        <v>34</v>
      </c>
      <c r="S118" s="48">
        <v>527</v>
      </c>
      <c r="T118" s="418">
        <f>U118*100%/349965</f>
        <v>0.30926995556698528</v>
      </c>
      <c r="U118" s="421">
        <v>108233.66</v>
      </c>
      <c r="V118" s="410" t="s">
        <v>199</v>
      </c>
      <c r="W118" s="410" t="s">
        <v>200</v>
      </c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19"/>
      <c r="AV118" s="119"/>
      <c r="AW118" s="119"/>
      <c r="AX118" s="119"/>
      <c r="AY118" s="119"/>
      <c r="AZ118" s="119"/>
      <c r="BA118" s="119"/>
      <c r="BB118" s="119"/>
      <c r="BC118" s="119"/>
      <c r="BD118" s="119"/>
      <c r="BE118" s="119"/>
      <c r="BF118" s="119"/>
      <c r="BG118" s="119"/>
      <c r="BH118" s="119"/>
      <c r="BI118" s="119"/>
      <c r="BJ118" s="119"/>
      <c r="BK118" s="119"/>
      <c r="BL118" s="119"/>
      <c r="BM118" s="119"/>
      <c r="BN118" s="119"/>
      <c r="BO118" s="119"/>
      <c r="BP118" s="119"/>
      <c r="BQ118" s="119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19"/>
      <c r="CB118" s="119"/>
      <c r="CC118" s="119"/>
      <c r="CD118" s="119"/>
      <c r="CE118" s="119"/>
      <c r="CF118" s="119"/>
      <c r="CG118" s="119"/>
      <c r="CH118" s="119"/>
      <c r="CI118" s="119"/>
      <c r="CJ118" s="119"/>
      <c r="CK118" s="119"/>
      <c r="CL118" s="119"/>
      <c r="CM118" s="119"/>
      <c r="CN118" s="119"/>
      <c r="CO118" s="119"/>
      <c r="CP118" s="119"/>
      <c r="CQ118" s="119"/>
      <c r="CR118" s="119"/>
      <c r="CS118" s="119"/>
      <c r="CT118" s="119"/>
      <c r="CU118" s="119"/>
      <c r="CV118" s="119"/>
      <c r="CW118" s="119"/>
      <c r="CX118" s="119"/>
      <c r="CY118" s="119"/>
      <c r="CZ118" s="119"/>
      <c r="DA118" s="119"/>
      <c r="DB118" s="119"/>
      <c r="DC118" s="119"/>
      <c r="DD118" s="119"/>
      <c r="DE118" s="119"/>
      <c r="DF118" s="119"/>
      <c r="DG118" s="119"/>
      <c r="DH118" s="119"/>
      <c r="DI118" s="119"/>
      <c r="DJ118" s="119"/>
      <c r="DK118" s="119"/>
      <c r="DL118" s="119"/>
      <c r="DM118" s="119"/>
      <c r="DN118" s="119"/>
      <c r="DO118" s="119"/>
      <c r="DP118" s="119"/>
      <c r="DQ118" s="119"/>
      <c r="DR118" s="119"/>
      <c r="DS118" s="119"/>
      <c r="DT118" s="119"/>
      <c r="DU118" s="119"/>
      <c r="DV118" s="119"/>
      <c r="DW118" s="119"/>
      <c r="DX118" s="119"/>
      <c r="DY118" s="119"/>
      <c r="DZ118" s="119"/>
      <c r="EA118" s="119"/>
      <c r="EB118" s="119"/>
      <c r="EC118" s="119"/>
      <c r="ED118" s="119"/>
      <c r="EE118" s="119"/>
      <c r="EF118" s="119"/>
      <c r="EG118" s="119"/>
      <c r="EH118" s="119"/>
      <c r="EI118" s="119"/>
      <c r="EJ118" s="119"/>
      <c r="EK118" s="119"/>
      <c r="EL118" s="119"/>
      <c r="EM118" s="119"/>
      <c r="EN118" s="119"/>
      <c r="EO118" s="119"/>
      <c r="EP118" s="119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19"/>
      <c r="FA118" s="119"/>
      <c r="FB118" s="119"/>
      <c r="FC118" s="119"/>
      <c r="FD118" s="119"/>
      <c r="FE118" s="119"/>
      <c r="FF118" s="119"/>
      <c r="FG118" s="119"/>
      <c r="FH118" s="119"/>
      <c r="FI118" s="119"/>
      <c r="FJ118" s="119"/>
      <c r="FK118" s="119"/>
      <c r="FL118" s="119"/>
      <c r="FM118" s="119"/>
      <c r="FN118" s="119"/>
      <c r="FO118" s="119"/>
      <c r="FP118" s="119"/>
      <c r="FQ118" s="119"/>
      <c r="FR118" s="119"/>
      <c r="FS118" s="119"/>
      <c r="FT118" s="119"/>
      <c r="FU118" s="119"/>
      <c r="FV118" s="119"/>
      <c r="FW118" s="119"/>
      <c r="FX118" s="119"/>
      <c r="FY118" s="119"/>
      <c r="FZ118" s="119"/>
      <c r="GA118" s="119"/>
      <c r="GB118" s="119"/>
      <c r="GC118" s="119"/>
      <c r="GD118" s="119"/>
      <c r="GE118" s="119"/>
      <c r="GF118" s="119"/>
      <c r="GG118" s="119"/>
      <c r="GH118" s="119"/>
      <c r="GI118" s="119"/>
      <c r="GJ118" s="119"/>
      <c r="GK118" s="119"/>
      <c r="GL118" s="119"/>
      <c r="GM118" s="119"/>
      <c r="GN118" s="119"/>
      <c r="GO118" s="119"/>
      <c r="GP118" s="119"/>
      <c r="GQ118" s="119"/>
      <c r="GR118" s="119"/>
      <c r="GS118" s="119"/>
      <c r="GT118" s="119"/>
      <c r="GU118" s="119"/>
      <c r="GV118" s="119"/>
      <c r="GW118" s="119"/>
      <c r="GX118" s="119"/>
      <c r="GY118" s="119"/>
      <c r="GZ118" s="119"/>
      <c r="HA118" s="119"/>
      <c r="HB118" s="119"/>
      <c r="HC118" s="119"/>
      <c r="HD118" s="119"/>
      <c r="HE118" s="119"/>
      <c r="HF118" s="119"/>
      <c r="HG118" s="119"/>
      <c r="HH118" s="119"/>
      <c r="HI118" s="119"/>
      <c r="HJ118" s="119"/>
      <c r="HK118" s="119"/>
      <c r="HL118" s="119"/>
      <c r="HM118" s="119"/>
      <c r="HN118" s="119"/>
      <c r="HO118" s="119"/>
      <c r="HP118" s="119"/>
      <c r="HQ118" s="119"/>
      <c r="HR118" s="119"/>
      <c r="HS118" s="119"/>
      <c r="HT118" s="119"/>
      <c r="HU118" s="119"/>
      <c r="HV118" s="119"/>
      <c r="HW118" s="119"/>
      <c r="HX118" s="119"/>
      <c r="HY118" s="119"/>
      <c r="HZ118" s="119"/>
      <c r="IA118" s="119"/>
      <c r="IB118" s="119"/>
      <c r="IC118" s="119"/>
      <c r="ID118" s="119"/>
      <c r="IE118" s="119"/>
      <c r="IF118" s="119"/>
      <c r="IG118" s="119"/>
      <c r="IH118" s="119"/>
      <c r="II118" s="119"/>
      <c r="IJ118" s="119"/>
      <c r="IK118" s="119"/>
      <c r="IL118" s="119"/>
      <c r="IM118" s="119"/>
      <c r="IN118" s="119"/>
      <c r="IO118" s="119"/>
      <c r="IP118" s="119"/>
      <c r="IQ118" s="119"/>
      <c r="IR118" s="119"/>
      <c r="IS118" s="119"/>
      <c r="IT118" s="119"/>
      <c r="IU118" s="119"/>
      <c r="IV118" s="119"/>
      <c r="IW118" s="119"/>
      <c r="IX118" s="119"/>
      <c r="IY118" s="119"/>
      <c r="IZ118" s="119"/>
      <c r="JA118" s="119"/>
      <c r="JB118" s="119"/>
      <c r="JC118" s="119"/>
      <c r="JD118" s="119"/>
      <c r="JE118" s="119"/>
      <c r="JF118" s="119"/>
      <c r="JG118" s="119"/>
    </row>
    <row r="119" spans="1:267" s="117" customFormat="1" ht="69" customHeight="1" x14ac:dyDescent="0.2">
      <c r="A119" s="353"/>
      <c r="B119" s="353"/>
      <c r="C119" s="382"/>
      <c r="D119" s="382"/>
      <c r="E119" s="383"/>
      <c r="F119" s="96" t="s">
        <v>386</v>
      </c>
      <c r="G119" s="402"/>
      <c r="H119" s="381"/>
      <c r="I119" s="382"/>
      <c r="J119" s="382"/>
      <c r="K119" s="382"/>
      <c r="L119" s="394"/>
      <c r="M119" s="395"/>
      <c r="N119" s="95">
        <v>147070</v>
      </c>
      <c r="O119" s="396"/>
      <c r="P119" s="409"/>
      <c r="Q119" s="91">
        <f t="shared" si="6"/>
        <v>385</v>
      </c>
      <c r="R119" s="83"/>
      <c r="S119" s="48">
        <v>382</v>
      </c>
      <c r="T119" s="420"/>
      <c r="U119" s="392"/>
      <c r="V119" s="393"/>
      <c r="W119" s="393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19"/>
      <c r="AR119" s="119"/>
      <c r="AS119" s="119"/>
      <c r="AT119" s="119"/>
      <c r="AU119" s="119"/>
      <c r="AV119" s="119"/>
      <c r="AW119" s="119"/>
      <c r="AX119" s="119"/>
      <c r="AY119" s="119"/>
      <c r="AZ119" s="119"/>
      <c r="BA119" s="119"/>
      <c r="BB119" s="119"/>
      <c r="BC119" s="119"/>
      <c r="BD119" s="119"/>
      <c r="BE119" s="119"/>
      <c r="BF119" s="119"/>
      <c r="BG119" s="119"/>
      <c r="BH119" s="119"/>
      <c r="BI119" s="119"/>
      <c r="BJ119" s="119"/>
      <c r="BK119" s="119"/>
      <c r="BL119" s="119"/>
      <c r="BM119" s="119"/>
      <c r="BN119" s="119"/>
      <c r="BO119" s="119"/>
      <c r="BP119" s="119"/>
      <c r="BQ119" s="119"/>
      <c r="BR119" s="119"/>
      <c r="BS119" s="119"/>
      <c r="BT119" s="119"/>
      <c r="BU119" s="119"/>
      <c r="BV119" s="119"/>
      <c r="BW119" s="119"/>
      <c r="BX119" s="119"/>
      <c r="BY119" s="119"/>
      <c r="BZ119" s="119"/>
      <c r="CA119" s="119"/>
      <c r="CB119" s="119"/>
      <c r="CC119" s="119"/>
      <c r="CD119" s="119"/>
      <c r="CE119" s="119"/>
      <c r="CF119" s="119"/>
      <c r="CG119" s="119"/>
      <c r="CH119" s="119"/>
      <c r="CI119" s="119"/>
      <c r="CJ119" s="119"/>
      <c r="CK119" s="119"/>
      <c r="CL119" s="119"/>
      <c r="CM119" s="119"/>
      <c r="CN119" s="119"/>
      <c r="CO119" s="119"/>
      <c r="CP119" s="119"/>
      <c r="CQ119" s="119"/>
      <c r="CR119" s="119"/>
      <c r="CS119" s="119"/>
      <c r="CT119" s="119"/>
      <c r="CU119" s="119"/>
      <c r="CV119" s="119"/>
      <c r="CW119" s="119"/>
      <c r="CX119" s="119"/>
      <c r="CY119" s="119"/>
      <c r="CZ119" s="119"/>
      <c r="DA119" s="119"/>
      <c r="DB119" s="119"/>
      <c r="DC119" s="119"/>
      <c r="DD119" s="119"/>
      <c r="DE119" s="119"/>
      <c r="DF119" s="119"/>
      <c r="DG119" s="119"/>
      <c r="DH119" s="119"/>
      <c r="DI119" s="119"/>
      <c r="DJ119" s="119"/>
      <c r="DK119" s="119"/>
      <c r="DL119" s="119"/>
      <c r="DM119" s="119"/>
      <c r="DN119" s="119"/>
      <c r="DO119" s="119"/>
      <c r="DP119" s="119"/>
      <c r="DQ119" s="119"/>
      <c r="DR119" s="119"/>
      <c r="DS119" s="119"/>
      <c r="DT119" s="119"/>
      <c r="DU119" s="119"/>
      <c r="DV119" s="119"/>
      <c r="DW119" s="119"/>
      <c r="DX119" s="119"/>
      <c r="DY119" s="119"/>
      <c r="DZ119" s="119"/>
      <c r="EA119" s="119"/>
      <c r="EB119" s="119"/>
      <c r="EC119" s="119"/>
      <c r="ED119" s="119"/>
      <c r="EE119" s="119"/>
      <c r="EF119" s="119"/>
      <c r="EG119" s="119"/>
      <c r="EH119" s="119"/>
      <c r="EI119" s="119"/>
      <c r="EJ119" s="119"/>
      <c r="EK119" s="119"/>
      <c r="EL119" s="119"/>
      <c r="EM119" s="119"/>
      <c r="EN119" s="119"/>
      <c r="EO119" s="119"/>
      <c r="EP119" s="119"/>
      <c r="EQ119" s="119"/>
      <c r="ER119" s="119"/>
      <c r="ES119" s="119"/>
      <c r="ET119" s="119"/>
      <c r="EU119" s="119"/>
      <c r="EV119" s="119"/>
      <c r="EW119" s="119"/>
      <c r="EX119" s="119"/>
      <c r="EY119" s="119"/>
      <c r="EZ119" s="119"/>
      <c r="FA119" s="119"/>
      <c r="FB119" s="119"/>
      <c r="FC119" s="119"/>
      <c r="FD119" s="119"/>
      <c r="FE119" s="119"/>
      <c r="FF119" s="119"/>
      <c r="FG119" s="119"/>
      <c r="FH119" s="119"/>
      <c r="FI119" s="119"/>
      <c r="FJ119" s="119"/>
      <c r="FK119" s="119"/>
      <c r="FL119" s="119"/>
      <c r="FM119" s="119"/>
      <c r="FN119" s="119"/>
      <c r="FO119" s="119"/>
      <c r="FP119" s="119"/>
      <c r="FQ119" s="119"/>
      <c r="FR119" s="119"/>
      <c r="FS119" s="119"/>
      <c r="FT119" s="119"/>
      <c r="FU119" s="119"/>
      <c r="FV119" s="119"/>
      <c r="FW119" s="119"/>
      <c r="FX119" s="119"/>
      <c r="FY119" s="119"/>
      <c r="FZ119" s="119"/>
      <c r="GA119" s="119"/>
      <c r="GB119" s="119"/>
      <c r="GC119" s="119"/>
      <c r="GD119" s="119"/>
      <c r="GE119" s="119"/>
      <c r="GF119" s="119"/>
      <c r="GG119" s="119"/>
      <c r="GH119" s="119"/>
      <c r="GI119" s="119"/>
      <c r="GJ119" s="119"/>
      <c r="GK119" s="119"/>
      <c r="GL119" s="119"/>
      <c r="GM119" s="119"/>
      <c r="GN119" s="119"/>
      <c r="GO119" s="119"/>
      <c r="GP119" s="119"/>
      <c r="GQ119" s="119"/>
      <c r="GR119" s="119"/>
      <c r="GS119" s="119"/>
      <c r="GT119" s="119"/>
      <c r="GU119" s="119"/>
      <c r="GV119" s="119"/>
      <c r="GW119" s="119"/>
      <c r="GX119" s="119"/>
      <c r="GY119" s="119"/>
      <c r="GZ119" s="119"/>
      <c r="HA119" s="119"/>
      <c r="HB119" s="119"/>
      <c r="HC119" s="119"/>
      <c r="HD119" s="119"/>
      <c r="HE119" s="119"/>
      <c r="HF119" s="119"/>
      <c r="HG119" s="119"/>
      <c r="HH119" s="119"/>
      <c r="HI119" s="119"/>
      <c r="HJ119" s="119"/>
      <c r="HK119" s="119"/>
      <c r="HL119" s="119"/>
      <c r="HM119" s="119"/>
      <c r="HN119" s="119"/>
      <c r="HO119" s="119"/>
      <c r="HP119" s="119"/>
      <c r="HQ119" s="119"/>
      <c r="HR119" s="119"/>
      <c r="HS119" s="119"/>
      <c r="HT119" s="119"/>
      <c r="HU119" s="119"/>
      <c r="HV119" s="119"/>
      <c r="HW119" s="119"/>
      <c r="HX119" s="119"/>
      <c r="HY119" s="119"/>
      <c r="HZ119" s="119"/>
      <c r="IA119" s="119"/>
      <c r="IB119" s="119"/>
      <c r="IC119" s="119"/>
      <c r="ID119" s="119"/>
      <c r="IE119" s="119"/>
      <c r="IF119" s="119"/>
      <c r="IG119" s="119"/>
      <c r="IH119" s="119"/>
      <c r="II119" s="119"/>
      <c r="IJ119" s="119"/>
      <c r="IK119" s="119"/>
      <c r="IL119" s="119"/>
      <c r="IM119" s="119"/>
      <c r="IN119" s="119"/>
      <c r="IO119" s="119"/>
      <c r="IP119" s="119"/>
      <c r="IQ119" s="119"/>
      <c r="IR119" s="119"/>
      <c r="IS119" s="119"/>
      <c r="IT119" s="119"/>
      <c r="IU119" s="119"/>
      <c r="IV119" s="119"/>
      <c r="IW119" s="119"/>
      <c r="IX119" s="119"/>
      <c r="IY119" s="119"/>
      <c r="IZ119" s="119"/>
      <c r="JA119" s="119"/>
      <c r="JB119" s="119"/>
      <c r="JC119" s="119"/>
      <c r="JD119" s="119"/>
      <c r="JE119" s="119"/>
      <c r="JF119" s="119"/>
      <c r="JG119" s="119"/>
    </row>
    <row r="120" spans="1:267" s="117" customFormat="1" ht="69" customHeight="1" x14ac:dyDescent="0.2">
      <c r="A120" s="76">
        <v>62</v>
      </c>
      <c r="B120" s="76" t="s">
        <v>361</v>
      </c>
      <c r="C120" s="77" t="s">
        <v>47</v>
      </c>
      <c r="D120" s="77" t="s">
        <v>387</v>
      </c>
      <c r="E120" s="79" t="s">
        <v>388</v>
      </c>
      <c r="F120" s="96" t="s">
        <v>389</v>
      </c>
      <c r="G120" s="86" t="s">
        <v>29</v>
      </c>
      <c r="H120" s="76" t="s">
        <v>36</v>
      </c>
      <c r="I120" s="77" t="s">
        <v>33</v>
      </c>
      <c r="J120" s="77" t="s">
        <v>47</v>
      </c>
      <c r="K120" s="77" t="s">
        <v>33</v>
      </c>
      <c r="L120" s="88">
        <v>125</v>
      </c>
      <c r="M120" s="81" t="s">
        <v>31</v>
      </c>
      <c r="N120" s="95">
        <v>4000</v>
      </c>
      <c r="O120" s="82">
        <v>44270</v>
      </c>
      <c r="P120" s="85">
        <v>44302</v>
      </c>
      <c r="Q120" s="91">
        <f t="shared" si="6"/>
        <v>13.333333333333334</v>
      </c>
      <c r="R120" s="83" t="s">
        <v>39</v>
      </c>
      <c r="S120" s="48">
        <v>300</v>
      </c>
      <c r="T120" s="89">
        <f>U120*100%/O120</f>
        <v>0</v>
      </c>
      <c r="U120" s="78">
        <v>0</v>
      </c>
      <c r="V120" s="59" t="s">
        <v>390</v>
      </c>
      <c r="W120" s="59" t="s">
        <v>391</v>
      </c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119"/>
      <c r="AR120" s="119"/>
      <c r="AS120" s="119"/>
      <c r="AT120" s="119"/>
      <c r="AU120" s="119"/>
      <c r="AV120" s="119"/>
      <c r="AW120" s="119"/>
      <c r="AX120" s="119"/>
      <c r="AY120" s="119"/>
      <c r="AZ120" s="119"/>
      <c r="BA120" s="119"/>
      <c r="BB120" s="119"/>
      <c r="BC120" s="119"/>
      <c r="BD120" s="119"/>
      <c r="BE120" s="119"/>
      <c r="BF120" s="119"/>
      <c r="BG120" s="119"/>
      <c r="BH120" s="119"/>
      <c r="BI120" s="119"/>
      <c r="BJ120" s="119"/>
      <c r="BK120" s="119"/>
      <c r="BL120" s="119"/>
      <c r="BM120" s="119"/>
      <c r="BN120" s="119"/>
      <c r="BO120" s="119"/>
      <c r="BP120" s="119"/>
      <c r="BQ120" s="119"/>
      <c r="BR120" s="119"/>
      <c r="BS120" s="119"/>
      <c r="BT120" s="119"/>
      <c r="BU120" s="119"/>
      <c r="BV120" s="119"/>
      <c r="BW120" s="119"/>
      <c r="BX120" s="119"/>
      <c r="BY120" s="119"/>
      <c r="BZ120" s="119"/>
      <c r="CA120" s="119"/>
      <c r="CB120" s="119"/>
      <c r="CC120" s="119"/>
      <c r="CD120" s="119"/>
      <c r="CE120" s="119"/>
      <c r="CF120" s="119"/>
      <c r="CG120" s="119"/>
      <c r="CH120" s="119"/>
      <c r="CI120" s="119"/>
      <c r="CJ120" s="119"/>
      <c r="CK120" s="119"/>
      <c r="CL120" s="119"/>
      <c r="CM120" s="119"/>
      <c r="CN120" s="119"/>
      <c r="CO120" s="119"/>
      <c r="CP120" s="119"/>
      <c r="CQ120" s="119"/>
      <c r="CR120" s="119"/>
      <c r="CS120" s="119"/>
      <c r="CT120" s="119"/>
      <c r="CU120" s="119"/>
      <c r="CV120" s="119"/>
      <c r="CW120" s="119"/>
      <c r="CX120" s="119"/>
      <c r="CY120" s="119"/>
      <c r="CZ120" s="119"/>
      <c r="DA120" s="119"/>
      <c r="DB120" s="119"/>
      <c r="DC120" s="119"/>
      <c r="DD120" s="119"/>
      <c r="DE120" s="119"/>
      <c r="DF120" s="119"/>
      <c r="DG120" s="119"/>
      <c r="DH120" s="119"/>
      <c r="DI120" s="119"/>
      <c r="DJ120" s="119"/>
      <c r="DK120" s="119"/>
      <c r="DL120" s="119"/>
      <c r="DM120" s="119"/>
      <c r="DN120" s="119"/>
      <c r="DO120" s="119"/>
      <c r="DP120" s="119"/>
      <c r="DQ120" s="119"/>
      <c r="DR120" s="119"/>
      <c r="DS120" s="119"/>
      <c r="DT120" s="119"/>
      <c r="DU120" s="119"/>
      <c r="DV120" s="119"/>
      <c r="DW120" s="119"/>
      <c r="DX120" s="119"/>
      <c r="DY120" s="119"/>
      <c r="DZ120" s="119"/>
      <c r="EA120" s="119"/>
      <c r="EB120" s="119"/>
      <c r="EC120" s="119"/>
      <c r="ED120" s="119"/>
      <c r="EE120" s="119"/>
      <c r="EF120" s="119"/>
      <c r="EG120" s="119"/>
      <c r="EH120" s="119"/>
      <c r="EI120" s="119"/>
      <c r="EJ120" s="119"/>
      <c r="EK120" s="119"/>
      <c r="EL120" s="119"/>
      <c r="EM120" s="119"/>
      <c r="EN120" s="119"/>
      <c r="EO120" s="119"/>
      <c r="EP120" s="119"/>
      <c r="EQ120" s="119"/>
      <c r="ER120" s="119"/>
      <c r="ES120" s="119"/>
      <c r="ET120" s="119"/>
      <c r="EU120" s="119"/>
      <c r="EV120" s="119"/>
      <c r="EW120" s="119"/>
      <c r="EX120" s="119"/>
      <c r="EY120" s="119"/>
      <c r="EZ120" s="119"/>
      <c r="FA120" s="119"/>
      <c r="FB120" s="119"/>
      <c r="FC120" s="119"/>
      <c r="FD120" s="119"/>
      <c r="FE120" s="119"/>
      <c r="FF120" s="119"/>
      <c r="FG120" s="119"/>
      <c r="FH120" s="119"/>
      <c r="FI120" s="119"/>
      <c r="FJ120" s="119"/>
      <c r="FK120" s="119"/>
      <c r="FL120" s="119"/>
      <c r="FM120" s="119"/>
      <c r="FN120" s="119"/>
      <c r="FO120" s="119"/>
      <c r="FP120" s="119"/>
      <c r="FQ120" s="119"/>
      <c r="FR120" s="119"/>
      <c r="FS120" s="119"/>
      <c r="FT120" s="119"/>
      <c r="FU120" s="119"/>
      <c r="FV120" s="119"/>
      <c r="FW120" s="119"/>
      <c r="FX120" s="119"/>
      <c r="FY120" s="119"/>
      <c r="FZ120" s="119"/>
      <c r="GA120" s="119"/>
      <c r="GB120" s="119"/>
      <c r="GC120" s="119"/>
      <c r="GD120" s="119"/>
      <c r="GE120" s="119"/>
      <c r="GF120" s="119"/>
      <c r="GG120" s="119"/>
      <c r="GH120" s="119"/>
      <c r="GI120" s="119"/>
      <c r="GJ120" s="119"/>
      <c r="GK120" s="119"/>
      <c r="GL120" s="119"/>
      <c r="GM120" s="119"/>
      <c r="GN120" s="119"/>
      <c r="GO120" s="119"/>
      <c r="GP120" s="119"/>
      <c r="GQ120" s="119"/>
      <c r="GR120" s="119"/>
      <c r="GS120" s="119"/>
      <c r="GT120" s="119"/>
      <c r="GU120" s="119"/>
      <c r="GV120" s="119"/>
      <c r="GW120" s="119"/>
      <c r="GX120" s="119"/>
      <c r="GY120" s="119"/>
      <c r="GZ120" s="119"/>
      <c r="HA120" s="119"/>
      <c r="HB120" s="119"/>
      <c r="HC120" s="119"/>
      <c r="HD120" s="119"/>
      <c r="HE120" s="119"/>
      <c r="HF120" s="119"/>
      <c r="HG120" s="119"/>
      <c r="HH120" s="119"/>
      <c r="HI120" s="119"/>
      <c r="HJ120" s="119"/>
      <c r="HK120" s="119"/>
      <c r="HL120" s="119"/>
      <c r="HM120" s="119"/>
      <c r="HN120" s="119"/>
      <c r="HO120" s="119"/>
      <c r="HP120" s="119"/>
      <c r="HQ120" s="119"/>
      <c r="HR120" s="119"/>
      <c r="HS120" s="119"/>
      <c r="HT120" s="119"/>
      <c r="HU120" s="119"/>
      <c r="HV120" s="119"/>
      <c r="HW120" s="119"/>
      <c r="HX120" s="119"/>
      <c r="HY120" s="119"/>
      <c r="HZ120" s="119"/>
      <c r="IA120" s="119"/>
      <c r="IB120" s="119"/>
      <c r="IC120" s="119"/>
      <c r="ID120" s="119"/>
      <c r="IE120" s="119"/>
      <c r="IF120" s="119"/>
      <c r="IG120" s="119"/>
      <c r="IH120" s="119"/>
      <c r="II120" s="119"/>
      <c r="IJ120" s="119"/>
      <c r="IK120" s="119"/>
      <c r="IL120" s="119"/>
      <c r="IM120" s="119"/>
      <c r="IN120" s="119"/>
      <c r="IO120" s="119"/>
      <c r="IP120" s="119"/>
      <c r="IQ120" s="119"/>
      <c r="IR120" s="119"/>
      <c r="IS120" s="119"/>
      <c r="IT120" s="119"/>
      <c r="IU120" s="119"/>
      <c r="IV120" s="119"/>
      <c r="IW120" s="119"/>
      <c r="IX120" s="119"/>
      <c r="IY120" s="119"/>
      <c r="IZ120" s="119"/>
      <c r="JA120" s="119"/>
      <c r="JB120" s="119"/>
      <c r="JC120" s="119"/>
      <c r="JD120" s="119"/>
      <c r="JE120" s="119"/>
      <c r="JF120" s="119"/>
      <c r="JG120" s="119"/>
    </row>
    <row r="121" spans="1:267" s="117" customFormat="1" ht="69" customHeight="1" x14ac:dyDescent="0.2">
      <c r="A121" s="76">
        <v>63</v>
      </c>
      <c r="B121" s="76" t="s">
        <v>361</v>
      </c>
      <c r="C121" s="77" t="s">
        <v>47</v>
      </c>
      <c r="D121" s="77" t="s">
        <v>392</v>
      </c>
      <c r="E121" s="79" t="s">
        <v>393</v>
      </c>
      <c r="F121" s="96" t="s">
        <v>394</v>
      </c>
      <c r="G121" s="86" t="s">
        <v>29</v>
      </c>
      <c r="H121" s="76" t="s">
        <v>45</v>
      </c>
      <c r="I121" s="77" t="s">
        <v>37</v>
      </c>
      <c r="J121" s="77" t="s">
        <v>47</v>
      </c>
      <c r="K121" s="77" t="s">
        <v>37</v>
      </c>
      <c r="L121" s="88">
        <v>25</v>
      </c>
      <c r="M121" s="81" t="s">
        <v>31</v>
      </c>
      <c r="N121" s="95">
        <v>65000</v>
      </c>
      <c r="O121" s="82">
        <v>44270</v>
      </c>
      <c r="P121" s="85">
        <v>44316</v>
      </c>
      <c r="Q121" s="91">
        <f t="shared" si="6"/>
        <v>65000</v>
      </c>
      <c r="R121" s="83" t="s">
        <v>32</v>
      </c>
      <c r="S121" s="48">
        <v>1</v>
      </c>
      <c r="T121" s="89">
        <f>U121*100%/O121</f>
        <v>0.16839349446577817</v>
      </c>
      <c r="U121" s="78">
        <v>7454.78</v>
      </c>
      <c r="V121" s="59" t="s">
        <v>184</v>
      </c>
      <c r="W121" s="59" t="s">
        <v>185</v>
      </c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  <c r="AV121" s="119"/>
      <c r="AW121" s="119"/>
      <c r="AX121" s="119"/>
      <c r="AY121" s="119"/>
      <c r="AZ121" s="119"/>
      <c r="BA121" s="119"/>
      <c r="BB121" s="119"/>
      <c r="BC121" s="119"/>
      <c r="BD121" s="119"/>
      <c r="BE121" s="119"/>
      <c r="BF121" s="119"/>
      <c r="BG121" s="119"/>
      <c r="BH121" s="119"/>
      <c r="BI121" s="119"/>
      <c r="BJ121" s="119"/>
      <c r="BK121" s="119"/>
      <c r="BL121" s="119"/>
      <c r="BM121" s="119"/>
      <c r="BN121" s="119"/>
      <c r="BO121" s="119"/>
      <c r="BP121" s="119"/>
      <c r="BQ121" s="119"/>
      <c r="BR121" s="119"/>
      <c r="BS121" s="119"/>
      <c r="BT121" s="119"/>
      <c r="BU121" s="119"/>
      <c r="BV121" s="119"/>
      <c r="BW121" s="119"/>
      <c r="BX121" s="119"/>
      <c r="BY121" s="119"/>
      <c r="BZ121" s="119"/>
      <c r="CA121" s="119"/>
      <c r="CB121" s="119"/>
      <c r="CC121" s="119"/>
      <c r="CD121" s="119"/>
      <c r="CE121" s="119"/>
      <c r="CF121" s="119"/>
      <c r="CG121" s="119"/>
      <c r="CH121" s="119"/>
      <c r="CI121" s="119"/>
      <c r="CJ121" s="119"/>
      <c r="CK121" s="119"/>
      <c r="CL121" s="119"/>
      <c r="CM121" s="119"/>
      <c r="CN121" s="119"/>
      <c r="CO121" s="119"/>
      <c r="CP121" s="119"/>
      <c r="CQ121" s="119"/>
      <c r="CR121" s="119"/>
      <c r="CS121" s="119"/>
      <c r="CT121" s="119"/>
      <c r="CU121" s="119"/>
      <c r="CV121" s="119"/>
      <c r="CW121" s="119"/>
      <c r="CX121" s="119"/>
      <c r="CY121" s="119"/>
      <c r="CZ121" s="119"/>
      <c r="DA121" s="119"/>
      <c r="DB121" s="119"/>
      <c r="DC121" s="119"/>
      <c r="DD121" s="119"/>
      <c r="DE121" s="119"/>
      <c r="DF121" s="119"/>
      <c r="DG121" s="119"/>
      <c r="DH121" s="119"/>
      <c r="DI121" s="119"/>
      <c r="DJ121" s="119"/>
      <c r="DK121" s="119"/>
      <c r="DL121" s="119"/>
      <c r="DM121" s="119"/>
      <c r="DN121" s="119"/>
      <c r="DO121" s="119"/>
      <c r="DP121" s="119"/>
      <c r="DQ121" s="119"/>
      <c r="DR121" s="119"/>
      <c r="DS121" s="119"/>
      <c r="DT121" s="119"/>
      <c r="DU121" s="119"/>
      <c r="DV121" s="119"/>
      <c r="DW121" s="119"/>
      <c r="DX121" s="119"/>
      <c r="DY121" s="119"/>
      <c r="DZ121" s="119"/>
      <c r="EA121" s="119"/>
      <c r="EB121" s="119"/>
      <c r="EC121" s="119"/>
      <c r="ED121" s="119"/>
      <c r="EE121" s="119"/>
      <c r="EF121" s="119"/>
      <c r="EG121" s="119"/>
      <c r="EH121" s="119"/>
      <c r="EI121" s="119"/>
      <c r="EJ121" s="119"/>
      <c r="EK121" s="119"/>
      <c r="EL121" s="119"/>
      <c r="EM121" s="119"/>
      <c r="EN121" s="119"/>
      <c r="EO121" s="119"/>
      <c r="EP121" s="119"/>
      <c r="EQ121" s="119"/>
      <c r="ER121" s="119"/>
      <c r="ES121" s="119"/>
      <c r="ET121" s="119"/>
      <c r="EU121" s="119"/>
      <c r="EV121" s="119"/>
      <c r="EW121" s="119"/>
      <c r="EX121" s="119"/>
      <c r="EY121" s="119"/>
      <c r="EZ121" s="119"/>
      <c r="FA121" s="119"/>
      <c r="FB121" s="119"/>
      <c r="FC121" s="119"/>
      <c r="FD121" s="119"/>
      <c r="FE121" s="119"/>
      <c r="FF121" s="119"/>
      <c r="FG121" s="119"/>
      <c r="FH121" s="119"/>
      <c r="FI121" s="119"/>
      <c r="FJ121" s="119"/>
      <c r="FK121" s="119"/>
      <c r="FL121" s="119"/>
      <c r="FM121" s="119"/>
      <c r="FN121" s="119"/>
      <c r="FO121" s="119"/>
      <c r="FP121" s="119"/>
      <c r="FQ121" s="119"/>
      <c r="FR121" s="119"/>
      <c r="FS121" s="119"/>
      <c r="FT121" s="119"/>
      <c r="FU121" s="119"/>
      <c r="FV121" s="119"/>
      <c r="FW121" s="119"/>
      <c r="FX121" s="119"/>
      <c r="FY121" s="119"/>
      <c r="FZ121" s="119"/>
      <c r="GA121" s="119"/>
      <c r="GB121" s="119"/>
      <c r="GC121" s="119"/>
      <c r="GD121" s="119"/>
      <c r="GE121" s="119"/>
      <c r="GF121" s="119"/>
      <c r="GG121" s="119"/>
      <c r="GH121" s="119"/>
      <c r="GI121" s="119"/>
      <c r="GJ121" s="119"/>
      <c r="GK121" s="119"/>
      <c r="GL121" s="119"/>
      <c r="GM121" s="119"/>
      <c r="GN121" s="119"/>
      <c r="GO121" s="119"/>
      <c r="GP121" s="119"/>
      <c r="GQ121" s="119"/>
      <c r="GR121" s="119"/>
      <c r="GS121" s="119"/>
      <c r="GT121" s="119"/>
      <c r="GU121" s="119"/>
      <c r="GV121" s="119"/>
      <c r="GW121" s="119"/>
      <c r="GX121" s="119"/>
      <c r="GY121" s="119"/>
      <c r="GZ121" s="119"/>
      <c r="HA121" s="119"/>
      <c r="HB121" s="119"/>
      <c r="HC121" s="119"/>
      <c r="HD121" s="119"/>
      <c r="HE121" s="119"/>
      <c r="HF121" s="119"/>
      <c r="HG121" s="119"/>
      <c r="HH121" s="119"/>
      <c r="HI121" s="119"/>
      <c r="HJ121" s="119"/>
      <c r="HK121" s="119"/>
      <c r="HL121" s="119"/>
      <c r="HM121" s="119"/>
      <c r="HN121" s="119"/>
      <c r="HO121" s="119"/>
      <c r="HP121" s="119"/>
      <c r="HQ121" s="119"/>
      <c r="HR121" s="119"/>
      <c r="HS121" s="119"/>
      <c r="HT121" s="119"/>
      <c r="HU121" s="119"/>
      <c r="HV121" s="119"/>
      <c r="HW121" s="119"/>
      <c r="HX121" s="119"/>
      <c r="HY121" s="119"/>
      <c r="HZ121" s="119"/>
      <c r="IA121" s="119"/>
      <c r="IB121" s="119"/>
      <c r="IC121" s="119"/>
      <c r="ID121" s="119"/>
      <c r="IE121" s="119"/>
      <c r="IF121" s="119"/>
      <c r="IG121" s="119"/>
      <c r="IH121" s="119"/>
      <c r="II121" s="119"/>
      <c r="IJ121" s="119"/>
      <c r="IK121" s="119"/>
      <c r="IL121" s="119"/>
      <c r="IM121" s="119"/>
      <c r="IN121" s="119"/>
      <c r="IO121" s="119"/>
      <c r="IP121" s="119"/>
      <c r="IQ121" s="119"/>
      <c r="IR121" s="119"/>
      <c r="IS121" s="119"/>
      <c r="IT121" s="119"/>
      <c r="IU121" s="119"/>
      <c r="IV121" s="119"/>
      <c r="IW121" s="119"/>
      <c r="IX121" s="119"/>
      <c r="IY121" s="119"/>
      <c r="IZ121" s="119"/>
      <c r="JA121" s="119"/>
      <c r="JB121" s="119"/>
      <c r="JC121" s="119"/>
      <c r="JD121" s="119"/>
      <c r="JE121" s="119"/>
      <c r="JF121" s="119"/>
      <c r="JG121" s="119"/>
    </row>
    <row r="122" spans="1:267" s="117" customFormat="1" ht="69" customHeight="1" x14ac:dyDescent="0.2">
      <c r="A122" s="353">
        <v>64</v>
      </c>
      <c r="B122" s="353" t="s">
        <v>361</v>
      </c>
      <c r="C122" s="423" t="s">
        <v>47</v>
      </c>
      <c r="D122" s="423" t="s">
        <v>395</v>
      </c>
      <c r="E122" s="406" t="s">
        <v>396</v>
      </c>
      <c r="F122" s="96" t="s">
        <v>397</v>
      </c>
      <c r="G122" s="401" t="s">
        <v>310</v>
      </c>
      <c r="H122" s="380" t="s">
        <v>36</v>
      </c>
      <c r="I122" s="423" t="s">
        <v>33</v>
      </c>
      <c r="J122" s="423" t="s">
        <v>47</v>
      </c>
      <c r="K122" s="423" t="s">
        <v>33</v>
      </c>
      <c r="L122" s="425">
        <v>120</v>
      </c>
      <c r="M122" s="407" t="s">
        <v>31</v>
      </c>
      <c r="N122" s="95">
        <v>475164.8</v>
      </c>
      <c r="O122" s="428">
        <v>44270</v>
      </c>
      <c r="P122" s="408">
        <v>44337</v>
      </c>
      <c r="Q122" s="91">
        <f t="shared" si="6"/>
        <v>679.77796852646634</v>
      </c>
      <c r="R122" s="83" t="s">
        <v>34</v>
      </c>
      <c r="S122" s="48">
        <v>699</v>
      </c>
      <c r="T122" s="418">
        <f>U122*100%/573086.16</f>
        <v>0</v>
      </c>
      <c r="U122" s="421">
        <v>0</v>
      </c>
      <c r="V122" s="410" t="s">
        <v>398</v>
      </c>
      <c r="W122" s="410" t="s">
        <v>399</v>
      </c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119"/>
      <c r="BL122" s="119"/>
      <c r="BM122" s="119"/>
      <c r="BN122" s="119"/>
      <c r="BO122" s="119"/>
      <c r="BP122" s="119"/>
      <c r="BQ122" s="119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19"/>
      <c r="CB122" s="119"/>
      <c r="CC122" s="119"/>
      <c r="CD122" s="119"/>
      <c r="CE122" s="119"/>
      <c r="CF122" s="119"/>
      <c r="CG122" s="119"/>
      <c r="CH122" s="119"/>
      <c r="CI122" s="119"/>
      <c r="CJ122" s="119"/>
      <c r="CK122" s="119"/>
      <c r="CL122" s="119"/>
      <c r="CM122" s="119"/>
      <c r="CN122" s="119"/>
      <c r="CO122" s="119"/>
      <c r="CP122" s="119"/>
      <c r="CQ122" s="119"/>
      <c r="CR122" s="119"/>
      <c r="CS122" s="119"/>
      <c r="CT122" s="119"/>
      <c r="CU122" s="119"/>
      <c r="CV122" s="119"/>
      <c r="CW122" s="119"/>
      <c r="CX122" s="119"/>
      <c r="CY122" s="119"/>
      <c r="CZ122" s="119"/>
      <c r="DA122" s="119"/>
      <c r="DB122" s="119"/>
      <c r="DC122" s="119"/>
      <c r="DD122" s="119"/>
      <c r="DE122" s="119"/>
      <c r="DF122" s="119"/>
      <c r="DG122" s="119"/>
      <c r="DH122" s="119"/>
      <c r="DI122" s="119"/>
      <c r="DJ122" s="119"/>
      <c r="DK122" s="119"/>
      <c r="DL122" s="119"/>
      <c r="DM122" s="119"/>
      <c r="DN122" s="119"/>
      <c r="DO122" s="119"/>
      <c r="DP122" s="119"/>
      <c r="DQ122" s="119"/>
      <c r="DR122" s="119"/>
      <c r="DS122" s="119"/>
      <c r="DT122" s="119"/>
      <c r="DU122" s="119"/>
      <c r="DV122" s="119"/>
      <c r="DW122" s="119"/>
      <c r="DX122" s="119"/>
      <c r="DY122" s="119"/>
      <c r="DZ122" s="119"/>
      <c r="EA122" s="119"/>
      <c r="EB122" s="119"/>
      <c r="EC122" s="119"/>
      <c r="ED122" s="119"/>
      <c r="EE122" s="119"/>
      <c r="EF122" s="119"/>
      <c r="EG122" s="119"/>
      <c r="EH122" s="119"/>
      <c r="EI122" s="119"/>
      <c r="EJ122" s="119"/>
      <c r="EK122" s="119"/>
      <c r="EL122" s="119"/>
      <c r="EM122" s="119"/>
      <c r="EN122" s="119"/>
      <c r="EO122" s="119"/>
      <c r="EP122" s="119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19"/>
      <c r="FA122" s="119"/>
      <c r="FB122" s="119"/>
      <c r="FC122" s="119"/>
      <c r="FD122" s="119"/>
      <c r="FE122" s="119"/>
      <c r="FF122" s="119"/>
      <c r="FG122" s="119"/>
      <c r="FH122" s="119"/>
      <c r="FI122" s="119"/>
      <c r="FJ122" s="119"/>
      <c r="FK122" s="119"/>
      <c r="FL122" s="119"/>
      <c r="FM122" s="119"/>
      <c r="FN122" s="119"/>
      <c r="FO122" s="119"/>
      <c r="FP122" s="119"/>
      <c r="FQ122" s="119"/>
      <c r="FR122" s="119"/>
      <c r="FS122" s="119"/>
      <c r="FT122" s="119"/>
      <c r="FU122" s="119"/>
      <c r="FV122" s="119"/>
      <c r="FW122" s="119"/>
      <c r="FX122" s="119"/>
      <c r="FY122" s="119"/>
      <c r="FZ122" s="119"/>
      <c r="GA122" s="119"/>
      <c r="GB122" s="119"/>
      <c r="GC122" s="119"/>
      <c r="GD122" s="119"/>
      <c r="GE122" s="119"/>
      <c r="GF122" s="119"/>
      <c r="GG122" s="119"/>
      <c r="GH122" s="119"/>
      <c r="GI122" s="119"/>
      <c r="GJ122" s="119"/>
      <c r="GK122" s="119"/>
      <c r="GL122" s="119"/>
      <c r="GM122" s="119"/>
      <c r="GN122" s="119"/>
      <c r="GO122" s="119"/>
      <c r="GP122" s="119"/>
      <c r="GQ122" s="119"/>
      <c r="GR122" s="119"/>
      <c r="GS122" s="119"/>
      <c r="GT122" s="119"/>
      <c r="GU122" s="119"/>
      <c r="GV122" s="119"/>
      <c r="GW122" s="119"/>
      <c r="GX122" s="119"/>
      <c r="GY122" s="119"/>
      <c r="GZ122" s="119"/>
      <c r="HA122" s="119"/>
      <c r="HB122" s="119"/>
      <c r="HC122" s="119"/>
      <c r="HD122" s="119"/>
      <c r="HE122" s="119"/>
      <c r="HF122" s="119"/>
      <c r="HG122" s="119"/>
      <c r="HH122" s="119"/>
      <c r="HI122" s="119"/>
      <c r="HJ122" s="119"/>
      <c r="HK122" s="119"/>
      <c r="HL122" s="119"/>
      <c r="HM122" s="119"/>
      <c r="HN122" s="119"/>
      <c r="HO122" s="119"/>
      <c r="HP122" s="119"/>
      <c r="HQ122" s="119"/>
      <c r="HR122" s="119"/>
      <c r="HS122" s="119"/>
      <c r="HT122" s="119"/>
      <c r="HU122" s="119"/>
      <c r="HV122" s="119"/>
      <c r="HW122" s="119"/>
      <c r="HX122" s="119"/>
      <c r="HY122" s="119"/>
      <c r="HZ122" s="119"/>
      <c r="IA122" s="119"/>
      <c r="IB122" s="119"/>
      <c r="IC122" s="119"/>
      <c r="ID122" s="119"/>
      <c r="IE122" s="119"/>
      <c r="IF122" s="119"/>
      <c r="IG122" s="119"/>
      <c r="IH122" s="119"/>
      <c r="II122" s="119"/>
      <c r="IJ122" s="119"/>
      <c r="IK122" s="119"/>
      <c r="IL122" s="119"/>
      <c r="IM122" s="119"/>
      <c r="IN122" s="119"/>
      <c r="IO122" s="119"/>
      <c r="IP122" s="119"/>
      <c r="IQ122" s="119"/>
      <c r="IR122" s="119"/>
      <c r="IS122" s="119"/>
      <c r="IT122" s="119"/>
      <c r="IU122" s="119"/>
      <c r="IV122" s="119"/>
      <c r="IW122" s="119"/>
      <c r="IX122" s="119"/>
      <c r="IY122" s="119"/>
      <c r="IZ122" s="119"/>
      <c r="JA122" s="119"/>
      <c r="JB122" s="119"/>
      <c r="JC122" s="119"/>
      <c r="JD122" s="119"/>
      <c r="JE122" s="119"/>
      <c r="JF122" s="119"/>
      <c r="JG122" s="119"/>
    </row>
    <row r="123" spans="1:267" s="117" customFormat="1" ht="69" customHeight="1" x14ac:dyDescent="0.2">
      <c r="A123" s="353"/>
      <c r="B123" s="353"/>
      <c r="C123" s="382"/>
      <c r="D123" s="382"/>
      <c r="E123" s="383"/>
      <c r="F123" s="96" t="s">
        <v>400</v>
      </c>
      <c r="G123" s="402"/>
      <c r="H123" s="381"/>
      <c r="I123" s="382"/>
      <c r="J123" s="382"/>
      <c r="K123" s="382"/>
      <c r="L123" s="394"/>
      <c r="M123" s="395"/>
      <c r="N123" s="95">
        <v>97921.36</v>
      </c>
      <c r="O123" s="396"/>
      <c r="P123" s="409"/>
      <c r="Q123" s="91">
        <f t="shared" si="6"/>
        <v>461.89320754716982</v>
      </c>
      <c r="R123" s="83"/>
      <c r="S123" s="48">
        <v>212</v>
      </c>
      <c r="T123" s="420"/>
      <c r="U123" s="392"/>
      <c r="V123" s="393"/>
      <c r="W123" s="393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119"/>
      <c r="AR123" s="119"/>
      <c r="AS123" s="119"/>
      <c r="AT123" s="119"/>
      <c r="AU123" s="119"/>
      <c r="AV123" s="119"/>
      <c r="AW123" s="119"/>
      <c r="AX123" s="119"/>
      <c r="AY123" s="119"/>
      <c r="AZ123" s="119"/>
      <c r="BA123" s="119"/>
      <c r="BB123" s="119"/>
      <c r="BC123" s="119"/>
      <c r="BD123" s="119"/>
      <c r="BE123" s="119"/>
      <c r="BF123" s="119"/>
      <c r="BG123" s="119"/>
      <c r="BH123" s="119"/>
      <c r="BI123" s="119"/>
      <c r="BJ123" s="119"/>
      <c r="BK123" s="119"/>
      <c r="BL123" s="119"/>
      <c r="BM123" s="119"/>
      <c r="BN123" s="119"/>
      <c r="BO123" s="119"/>
      <c r="BP123" s="119"/>
      <c r="BQ123" s="119"/>
      <c r="BR123" s="119"/>
      <c r="BS123" s="119"/>
      <c r="BT123" s="119"/>
      <c r="BU123" s="119"/>
      <c r="BV123" s="119"/>
      <c r="BW123" s="119"/>
      <c r="BX123" s="119"/>
      <c r="BY123" s="119"/>
      <c r="BZ123" s="119"/>
      <c r="CA123" s="119"/>
      <c r="CB123" s="119"/>
      <c r="CC123" s="119"/>
      <c r="CD123" s="119"/>
      <c r="CE123" s="119"/>
      <c r="CF123" s="119"/>
      <c r="CG123" s="119"/>
      <c r="CH123" s="119"/>
      <c r="CI123" s="119"/>
      <c r="CJ123" s="119"/>
      <c r="CK123" s="119"/>
      <c r="CL123" s="119"/>
      <c r="CM123" s="119"/>
      <c r="CN123" s="119"/>
      <c r="CO123" s="119"/>
      <c r="CP123" s="119"/>
      <c r="CQ123" s="119"/>
      <c r="CR123" s="119"/>
      <c r="CS123" s="119"/>
      <c r="CT123" s="119"/>
      <c r="CU123" s="119"/>
      <c r="CV123" s="119"/>
      <c r="CW123" s="119"/>
      <c r="CX123" s="119"/>
      <c r="CY123" s="119"/>
      <c r="CZ123" s="119"/>
      <c r="DA123" s="119"/>
      <c r="DB123" s="119"/>
      <c r="DC123" s="119"/>
      <c r="DD123" s="119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9"/>
      <c r="FJ123" s="119"/>
      <c r="FK123" s="119"/>
      <c r="FL123" s="119"/>
      <c r="FM123" s="119"/>
      <c r="FN123" s="119"/>
      <c r="FO123" s="119"/>
      <c r="FP123" s="119"/>
      <c r="FQ123" s="119"/>
      <c r="FR123" s="119"/>
      <c r="FS123" s="119"/>
      <c r="FT123" s="119"/>
      <c r="FU123" s="119"/>
      <c r="FV123" s="119"/>
      <c r="FW123" s="119"/>
      <c r="FX123" s="119"/>
      <c r="FY123" s="119"/>
      <c r="FZ123" s="119"/>
      <c r="GA123" s="119"/>
      <c r="GB123" s="119"/>
      <c r="GC123" s="119"/>
      <c r="GD123" s="119"/>
      <c r="GE123" s="119"/>
      <c r="GF123" s="119"/>
      <c r="GG123" s="119"/>
      <c r="GH123" s="119"/>
      <c r="GI123" s="119"/>
      <c r="GJ123" s="119"/>
      <c r="GK123" s="119"/>
      <c r="GL123" s="119"/>
      <c r="GM123" s="119"/>
      <c r="GN123" s="119"/>
      <c r="GO123" s="119"/>
      <c r="GP123" s="119"/>
      <c r="GQ123" s="119"/>
      <c r="GR123" s="119"/>
      <c r="GS123" s="119"/>
      <c r="GT123" s="119"/>
      <c r="GU123" s="119"/>
      <c r="GV123" s="119"/>
      <c r="GW123" s="119"/>
      <c r="GX123" s="119"/>
      <c r="GY123" s="119"/>
      <c r="GZ123" s="119"/>
      <c r="HA123" s="119"/>
      <c r="HB123" s="119"/>
      <c r="HC123" s="119"/>
      <c r="HD123" s="119"/>
      <c r="HE123" s="119"/>
      <c r="HF123" s="119"/>
      <c r="HG123" s="119"/>
      <c r="HH123" s="119"/>
      <c r="HI123" s="119"/>
      <c r="HJ123" s="119"/>
      <c r="HK123" s="119"/>
      <c r="HL123" s="119"/>
      <c r="HM123" s="119"/>
      <c r="HN123" s="119"/>
      <c r="HO123" s="119"/>
      <c r="HP123" s="119"/>
      <c r="HQ123" s="119"/>
      <c r="HR123" s="119"/>
      <c r="HS123" s="119"/>
      <c r="HT123" s="119"/>
      <c r="HU123" s="119"/>
      <c r="HV123" s="119"/>
      <c r="HW123" s="119"/>
      <c r="HX123" s="119"/>
      <c r="HY123" s="119"/>
      <c r="HZ123" s="119"/>
      <c r="IA123" s="119"/>
      <c r="IB123" s="119"/>
      <c r="IC123" s="119"/>
      <c r="ID123" s="119"/>
      <c r="IE123" s="119"/>
      <c r="IF123" s="119"/>
      <c r="IG123" s="119"/>
      <c r="IH123" s="119"/>
      <c r="II123" s="119"/>
      <c r="IJ123" s="119"/>
      <c r="IK123" s="119"/>
      <c r="IL123" s="119"/>
      <c r="IM123" s="119"/>
      <c r="IN123" s="119"/>
      <c r="IO123" s="119"/>
      <c r="IP123" s="119"/>
      <c r="IQ123" s="119"/>
      <c r="IR123" s="119"/>
      <c r="IS123" s="119"/>
      <c r="IT123" s="119"/>
      <c r="IU123" s="119"/>
      <c r="IV123" s="119"/>
      <c r="IW123" s="119"/>
      <c r="IX123" s="119"/>
      <c r="IY123" s="119"/>
      <c r="IZ123" s="119"/>
      <c r="JA123" s="119"/>
      <c r="JB123" s="119"/>
      <c r="JC123" s="119"/>
      <c r="JD123" s="119"/>
      <c r="JE123" s="119"/>
      <c r="JF123" s="119"/>
      <c r="JG123" s="119"/>
    </row>
    <row r="124" spans="1:267" s="117" customFormat="1" ht="69" customHeight="1" x14ac:dyDescent="0.2">
      <c r="A124" s="353">
        <v>65</v>
      </c>
      <c r="B124" s="353" t="s">
        <v>361</v>
      </c>
      <c r="C124" s="423" t="s">
        <v>47</v>
      </c>
      <c r="D124" s="423" t="s">
        <v>401</v>
      </c>
      <c r="E124" s="406" t="s">
        <v>402</v>
      </c>
      <c r="F124" s="96" t="s">
        <v>403</v>
      </c>
      <c r="G124" s="401" t="s">
        <v>29</v>
      </c>
      <c r="H124" s="380" t="s">
        <v>45</v>
      </c>
      <c r="I124" s="423" t="s">
        <v>404</v>
      </c>
      <c r="J124" s="423" t="s">
        <v>47</v>
      </c>
      <c r="K124" s="423" t="s">
        <v>404</v>
      </c>
      <c r="L124" s="425">
        <v>650</v>
      </c>
      <c r="M124" s="407" t="s">
        <v>31</v>
      </c>
      <c r="N124" s="95">
        <v>223640</v>
      </c>
      <c r="O124" s="428">
        <v>44277</v>
      </c>
      <c r="P124" s="408">
        <v>44337</v>
      </c>
      <c r="Q124" s="91">
        <f t="shared" si="6"/>
        <v>316.3224893917963</v>
      </c>
      <c r="R124" s="83" t="s">
        <v>34</v>
      </c>
      <c r="S124" s="48">
        <v>707</v>
      </c>
      <c r="T124" s="418">
        <f>U124*100%/328745</f>
        <v>0.10213448113279289</v>
      </c>
      <c r="U124" s="421">
        <v>33576.199999999997</v>
      </c>
      <c r="V124" s="410" t="s">
        <v>405</v>
      </c>
      <c r="W124" s="410" t="s">
        <v>406</v>
      </c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119"/>
      <c r="AS124" s="119"/>
      <c r="AT124" s="119"/>
      <c r="AU124" s="119"/>
      <c r="AV124" s="119"/>
      <c r="AW124" s="119"/>
      <c r="AX124" s="119"/>
      <c r="AY124" s="119"/>
      <c r="AZ124" s="119"/>
      <c r="BA124" s="119"/>
      <c r="BB124" s="119"/>
      <c r="BC124" s="119"/>
      <c r="BD124" s="119"/>
      <c r="BE124" s="119"/>
      <c r="BF124" s="119"/>
      <c r="BG124" s="119"/>
      <c r="BH124" s="119"/>
      <c r="BI124" s="119"/>
      <c r="BJ124" s="119"/>
      <c r="BK124" s="119"/>
      <c r="BL124" s="119"/>
      <c r="BM124" s="119"/>
      <c r="BN124" s="119"/>
      <c r="BO124" s="119"/>
      <c r="BP124" s="119"/>
      <c r="BQ124" s="119"/>
      <c r="BR124" s="119"/>
      <c r="BS124" s="119"/>
      <c r="BT124" s="119"/>
      <c r="BU124" s="119"/>
      <c r="BV124" s="119"/>
      <c r="BW124" s="119"/>
      <c r="BX124" s="119"/>
      <c r="BY124" s="119"/>
      <c r="BZ124" s="119"/>
      <c r="CA124" s="119"/>
      <c r="CB124" s="119"/>
      <c r="CC124" s="119"/>
      <c r="CD124" s="119"/>
      <c r="CE124" s="119"/>
      <c r="CF124" s="119"/>
      <c r="CG124" s="119"/>
      <c r="CH124" s="119"/>
      <c r="CI124" s="119"/>
      <c r="CJ124" s="119"/>
      <c r="CK124" s="119"/>
      <c r="CL124" s="119"/>
      <c r="CM124" s="119"/>
      <c r="CN124" s="119"/>
      <c r="CO124" s="119"/>
      <c r="CP124" s="119"/>
      <c r="CQ124" s="119"/>
      <c r="CR124" s="119"/>
      <c r="CS124" s="119"/>
      <c r="CT124" s="119"/>
      <c r="CU124" s="119"/>
      <c r="CV124" s="119"/>
      <c r="CW124" s="119"/>
      <c r="CX124" s="119"/>
      <c r="CY124" s="119"/>
      <c r="CZ124" s="119"/>
      <c r="DA124" s="119"/>
      <c r="DB124" s="119"/>
      <c r="DC124" s="119"/>
      <c r="DD124" s="119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9"/>
      <c r="FJ124" s="119"/>
      <c r="FK124" s="119"/>
      <c r="FL124" s="119"/>
      <c r="FM124" s="119"/>
      <c r="FN124" s="119"/>
      <c r="FO124" s="119"/>
      <c r="FP124" s="119"/>
      <c r="FQ124" s="119"/>
      <c r="FR124" s="119"/>
      <c r="FS124" s="119"/>
      <c r="FT124" s="119"/>
      <c r="FU124" s="119"/>
      <c r="FV124" s="119"/>
      <c r="FW124" s="119"/>
      <c r="FX124" s="119"/>
      <c r="FY124" s="119"/>
      <c r="FZ124" s="119"/>
      <c r="GA124" s="119"/>
      <c r="GB124" s="119"/>
      <c r="GC124" s="119"/>
      <c r="GD124" s="119"/>
      <c r="GE124" s="119"/>
      <c r="GF124" s="119"/>
      <c r="GG124" s="119"/>
      <c r="GH124" s="119"/>
      <c r="GI124" s="119"/>
      <c r="GJ124" s="119"/>
      <c r="GK124" s="119"/>
      <c r="GL124" s="119"/>
      <c r="GM124" s="119"/>
      <c r="GN124" s="119"/>
      <c r="GO124" s="119"/>
      <c r="GP124" s="119"/>
      <c r="GQ124" s="119"/>
      <c r="GR124" s="119"/>
      <c r="GS124" s="119"/>
      <c r="GT124" s="119"/>
      <c r="GU124" s="119"/>
      <c r="GV124" s="119"/>
      <c r="GW124" s="119"/>
      <c r="GX124" s="119"/>
      <c r="GY124" s="119"/>
      <c r="GZ124" s="119"/>
      <c r="HA124" s="119"/>
      <c r="HB124" s="119"/>
      <c r="HC124" s="119"/>
      <c r="HD124" s="119"/>
      <c r="HE124" s="119"/>
      <c r="HF124" s="119"/>
      <c r="HG124" s="119"/>
      <c r="HH124" s="119"/>
      <c r="HI124" s="119"/>
      <c r="HJ124" s="119"/>
      <c r="HK124" s="119"/>
      <c r="HL124" s="119"/>
      <c r="HM124" s="119"/>
      <c r="HN124" s="119"/>
      <c r="HO124" s="119"/>
      <c r="HP124" s="119"/>
      <c r="HQ124" s="119"/>
      <c r="HR124" s="119"/>
      <c r="HS124" s="119"/>
      <c r="HT124" s="119"/>
      <c r="HU124" s="119"/>
      <c r="HV124" s="119"/>
      <c r="HW124" s="119"/>
      <c r="HX124" s="119"/>
      <c r="HY124" s="119"/>
      <c r="HZ124" s="119"/>
      <c r="IA124" s="119"/>
      <c r="IB124" s="119"/>
      <c r="IC124" s="119"/>
      <c r="ID124" s="119"/>
      <c r="IE124" s="119"/>
      <c r="IF124" s="119"/>
      <c r="IG124" s="119"/>
      <c r="IH124" s="119"/>
      <c r="II124" s="119"/>
      <c r="IJ124" s="119"/>
      <c r="IK124" s="119"/>
      <c r="IL124" s="119"/>
      <c r="IM124" s="119"/>
      <c r="IN124" s="119"/>
      <c r="IO124" s="119"/>
      <c r="IP124" s="119"/>
      <c r="IQ124" s="119"/>
      <c r="IR124" s="119"/>
      <c r="IS124" s="119"/>
      <c r="IT124" s="119"/>
      <c r="IU124" s="119"/>
      <c r="IV124" s="119"/>
      <c r="IW124" s="119"/>
      <c r="IX124" s="119"/>
      <c r="IY124" s="119"/>
      <c r="IZ124" s="119"/>
      <c r="JA124" s="119"/>
      <c r="JB124" s="119"/>
      <c r="JC124" s="119"/>
      <c r="JD124" s="119"/>
      <c r="JE124" s="119"/>
      <c r="JF124" s="119"/>
      <c r="JG124" s="119"/>
    </row>
    <row r="125" spans="1:267" s="117" customFormat="1" ht="69" customHeight="1" x14ac:dyDescent="0.2">
      <c r="A125" s="353"/>
      <c r="B125" s="353"/>
      <c r="C125" s="382"/>
      <c r="D125" s="382"/>
      <c r="E125" s="383"/>
      <c r="F125" s="96" t="s">
        <v>407</v>
      </c>
      <c r="G125" s="402"/>
      <c r="H125" s="381"/>
      <c r="I125" s="382"/>
      <c r="J125" s="382"/>
      <c r="K125" s="382"/>
      <c r="L125" s="394"/>
      <c r="M125" s="395"/>
      <c r="N125" s="95">
        <v>105105</v>
      </c>
      <c r="O125" s="396"/>
      <c r="P125" s="409"/>
      <c r="Q125" s="91">
        <f t="shared" si="6"/>
        <v>385</v>
      </c>
      <c r="R125" s="83"/>
      <c r="S125" s="48">
        <v>273</v>
      </c>
      <c r="T125" s="420"/>
      <c r="U125" s="392"/>
      <c r="V125" s="393"/>
      <c r="W125" s="393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119"/>
      <c r="AR125" s="119"/>
      <c r="AS125" s="119"/>
      <c r="AT125" s="119"/>
      <c r="AU125" s="119"/>
      <c r="AV125" s="119"/>
      <c r="AW125" s="119"/>
      <c r="AX125" s="119"/>
      <c r="AY125" s="119"/>
      <c r="AZ125" s="119"/>
      <c r="BA125" s="119"/>
      <c r="BB125" s="119"/>
      <c r="BC125" s="119"/>
      <c r="BD125" s="119"/>
      <c r="BE125" s="119"/>
      <c r="BF125" s="119"/>
      <c r="BG125" s="119"/>
      <c r="BH125" s="119"/>
      <c r="BI125" s="119"/>
      <c r="BJ125" s="119"/>
      <c r="BK125" s="119"/>
      <c r="BL125" s="119"/>
      <c r="BM125" s="119"/>
      <c r="BN125" s="119"/>
      <c r="BO125" s="119"/>
      <c r="BP125" s="119"/>
      <c r="BQ125" s="119"/>
      <c r="BR125" s="119"/>
      <c r="BS125" s="119"/>
      <c r="BT125" s="119"/>
      <c r="BU125" s="119"/>
      <c r="BV125" s="119"/>
      <c r="BW125" s="119"/>
      <c r="BX125" s="119"/>
      <c r="BY125" s="119"/>
      <c r="BZ125" s="119"/>
      <c r="CA125" s="119"/>
      <c r="CB125" s="119"/>
      <c r="CC125" s="119"/>
      <c r="CD125" s="119"/>
      <c r="CE125" s="119"/>
      <c r="CF125" s="119"/>
      <c r="CG125" s="119"/>
      <c r="CH125" s="119"/>
      <c r="CI125" s="119"/>
      <c r="CJ125" s="119"/>
      <c r="CK125" s="119"/>
      <c r="CL125" s="119"/>
      <c r="CM125" s="119"/>
      <c r="CN125" s="119"/>
      <c r="CO125" s="119"/>
      <c r="CP125" s="119"/>
      <c r="CQ125" s="119"/>
      <c r="CR125" s="119"/>
      <c r="CS125" s="119"/>
      <c r="CT125" s="119"/>
      <c r="CU125" s="119"/>
      <c r="CV125" s="119"/>
      <c r="CW125" s="119"/>
      <c r="CX125" s="119"/>
      <c r="CY125" s="119"/>
      <c r="CZ125" s="119"/>
      <c r="DA125" s="119"/>
      <c r="DB125" s="119"/>
      <c r="DC125" s="119"/>
      <c r="DD125" s="119"/>
      <c r="DE125" s="119"/>
      <c r="DF125" s="119"/>
      <c r="DG125" s="119"/>
      <c r="DH125" s="119"/>
      <c r="DI125" s="119"/>
      <c r="DJ125" s="119"/>
      <c r="DK125" s="119"/>
      <c r="DL125" s="119"/>
      <c r="DM125" s="119"/>
      <c r="DN125" s="119"/>
      <c r="DO125" s="119"/>
      <c r="DP125" s="119"/>
      <c r="DQ125" s="119"/>
      <c r="DR125" s="119"/>
      <c r="DS125" s="119"/>
      <c r="DT125" s="119"/>
      <c r="DU125" s="119"/>
      <c r="DV125" s="119"/>
      <c r="DW125" s="119"/>
      <c r="DX125" s="119"/>
      <c r="DY125" s="119"/>
      <c r="DZ125" s="119"/>
      <c r="EA125" s="119"/>
      <c r="EB125" s="119"/>
      <c r="EC125" s="119"/>
      <c r="ED125" s="119"/>
      <c r="EE125" s="119"/>
      <c r="EF125" s="119"/>
      <c r="EG125" s="119"/>
      <c r="EH125" s="119"/>
      <c r="EI125" s="119"/>
      <c r="EJ125" s="119"/>
      <c r="EK125" s="119"/>
      <c r="EL125" s="119"/>
      <c r="EM125" s="119"/>
      <c r="EN125" s="119"/>
      <c r="EO125" s="119"/>
      <c r="EP125" s="119"/>
      <c r="EQ125" s="119"/>
      <c r="ER125" s="119"/>
      <c r="ES125" s="119"/>
      <c r="ET125" s="119"/>
      <c r="EU125" s="119"/>
      <c r="EV125" s="119"/>
      <c r="EW125" s="119"/>
      <c r="EX125" s="119"/>
      <c r="EY125" s="119"/>
      <c r="EZ125" s="119"/>
      <c r="FA125" s="119"/>
      <c r="FB125" s="119"/>
      <c r="FC125" s="119"/>
      <c r="FD125" s="119"/>
      <c r="FE125" s="119"/>
      <c r="FF125" s="119"/>
      <c r="FG125" s="119"/>
      <c r="FH125" s="119"/>
      <c r="FI125" s="119"/>
      <c r="FJ125" s="119"/>
      <c r="FK125" s="119"/>
      <c r="FL125" s="119"/>
      <c r="FM125" s="119"/>
      <c r="FN125" s="119"/>
      <c r="FO125" s="119"/>
      <c r="FP125" s="119"/>
      <c r="FQ125" s="119"/>
      <c r="FR125" s="119"/>
      <c r="FS125" s="119"/>
      <c r="FT125" s="119"/>
      <c r="FU125" s="119"/>
      <c r="FV125" s="119"/>
      <c r="FW125" s="119"/>
      <c r="FX125" s="119"/>
      <c r="FY125" s="119"/>
      <c r="FZ125" s="119"/>
      <c r="GA125" s="119"/>
      <c r="GB125" s="119"/>
      <c r="GC125" s="119"/>
      <c r="GD125" s="119"/>
      <c r="GE125" s="119"/>
      <c r="GF125" s="119"/>
      <c r="GG125" s="119"/>
      <c r="GH125" s="119"/>
      <c r="GI125" s="119"/>
      <c r="GJ125" s="119"/>
      <c r="GK125" s="119"/>
      <c r="GL125" s="119"/>
      <c r="GM125" s="119"/>
      <c r="GN125" s="119"/>
      <c r="GO125" s="119"/>
      <c r="GP125" s="119"/>
      <c r="GQ125" s="119"/>
      <c r="GR125" s="119"/>
      <c r="GS125" s="119"/>
      <c r="GT125" s="119"/>
      <c r="GU125" s="119"/>
      <c r="GV125" s="119"/>
      <c r="GW125" s="119"/>
      <c r="GX125" s="119"/>
      <c r="GY125" s="119"/>
      <c r="GZ125" s="119"/>
      <c r="HA125" s="119"/>
      <c r="HB125" s="119"/>
      <c r="HC125" s="119"/>
      <c r="HD125" s="119"/>
      <c r="HE125" s="119"/>
      <c r="HF125" s="119"/>
      <c r="HG125" s="119"/>
      <c r="HH125" s="119"/>
      <c r="HI125" s="119"/>
      <c r="HJ125" s="119"/>
      <c r="HK125" s="119"/>
      <c r="HL125" s="119"/>
      <c r="HM125" s="119"/>
      <c r="HN125" s="119"/>
      <c r="HO125" s="119"/>
      <c r="HP125" s="119"/>
      <c r="HQ125" s="119"/>
      <c r="HR125" s="119"/>
      <c r="HS125" s="119"/>
      <c r="HT125" s="119"/>
      <c r="HU125" s="119"/>
      <c r="HV125" s="119"/>
      <c r="HW125" s="119"/>
      <c r="HX125" s="119"/>
      <c r="HY125" s="119"/>
      <c r="HZ125" s="119"/>
      <c r="IA125" s="119"/>
      <c r="IB125" s="119"/>
      <c r="IC125" s="119"/>
      <c r="ID125" s="119"/>
      <c r="IE125" s="119"/>
      <c r="IF125" s="119"/>
      <c r="IG125" s="119"/>
      <c r="IH125" s="119"/>
      <c r="II125" s="119"/>
      <c r="IJ125" s="119"/>
      <c r="IK125" s="119"/>
      <c r="IL125" s="119"/>
      <c r="IM125" s="119"/>
      <c r="IN125" s="119"/>
      <c r="IO125" s="119"/>
      <c r="IP125" s="119"/>
      <c r="IQ125" s="119"/>
      <c r="IR125" s="119"/>
      <c r="IS125" s="119"/>
      <c r="IT125" s="119"/>
      <c r="IU125" s="119"/>
      <c r="IV125" s="119"/>
      <c r="IW125" s="119"/>
      <c r="IX125" s="119"/>
      <c r="IY125" s="119"/>
      <c r="IZ125" s="119"/>
      <c r="JA125" s="119"/>
      <c r="JB125" s="119"/>
      <c r="JC125" s="119"/>
      <c r="JD125" s="119"/>
      <c r="JE125" s="119"/>
      <c r="JF125" s="119"/>
      <c r="JG125" s="119"/>
    </row>
    <row r="126" spans="1:267" s="117" customFormat="1" ht="69" customHeight="1" x14ac:dyDescent="0.2">
      <c r="A126" s="76">
        <v>66</v>
      </c>
      <c r="B126" s="76" t="s">
        <v>361</v>
      </c>
      <c r="C126" s="77" t="s">
        <v>47</v>
      </c>
      <c r="D126" s="77" t="s">
        <v>408</v>
      </c>
      <c r="E126" s="79" t="s">
        <v>409</v>
      </c>
      <c r="F126" s="96" t="s">
        <v>410</v>
      </c>
      <c r="G126" s="86" t="s">
        <v>29</v>
      </c>
      <c r="H126" s="76" t="s">
        <v>45</v>
      </c>
      <c r="I126" s="77" t="s">
        <v>404</v>
      </c>
      <c r="J126" s="77" t="s">
        <v>47</v>
      </c>
      <c r="K126" s="77" t="s">
        <v>404</v>
      </c>
      <c r="L126" s="88">
        <v>650</v>
      </c>
      <c r="M126" s="81" t="s">
        <v>31</v>
      </c>
      <c r="N126" s="95">
        <v>386545</v>
      </c>
      <c r="O126" s="82">
        <v>44277</v>
      </c>
      <c r="P126" s="85">
        <v>44337</v>
      </c>
      <c r="Q126" s="91">
        <f t="shared" si="6"/>
        <v>485</v>
      </c>
      <c r="R126" s="83" t="s">
        <v>34</v>
      </c>
      <c r="S126" s="48">
        <v>797</v>
      </c>
      <c r="T126" s="89">
        <f>U126*100%/N126</f>
        <v>0</v>
      </c>
      <c r="U126" s="78">
        <v>0</v>
      </c>
      <c r="V126" s="59" t="s">
        <v>411</v>
      </c>
      <c r="W126" s="59" t="s">
        <v>412</v>
      </c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  <c r="AZ126" s="119"/>
      <c r="BA126" s="119"/>
      <c r="BB126" s="119"/>
      <c r="BC126" s="119"/>
      <c r="BD126" s="119"/>
      <c r="BE126" s="119"/>
      <c r="BF126" s="119"/>
      <c r="BG126" s="119"/>
      <c r="BH126" s="119"/>
      <c r="BI126" s="119"/>
      <c r="BJ126" s="119"/>
      <c r="BK126" s="119"/>
      <c r="BL126" s="119"/>
      <c r="BM126" s="119"/>
      <c r="BN126" s="119"/>
      <c r="BO126" s="119"/>
      <c r="BP126" s="119"/>
      <c r="BQ126" s="119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19"/>
      <c r="CB126" s="119"/>
      <c r="CC126" s="119"/>
      <c r="CD126" s="119"/>
      <c r="CE126" s="119"/>
      <c r="CF126" s="119"/>
      <c r="CG126" s="119"/>
      <c r="CH126" s="119"/>
      <c r="CI126" s="119"/>
      <c r="CJ126" s="119"/>
      <c r="CK126" s="119"/>
      <c r="CL126" s="119"/>
      <c r="CM126" s="119"/>
      <c r="CN126" s="119"/>
      <c r="CO126" s="119"/>
      <c r="CP126" s="119"/>
      <c r="CQ126" s="119"/>
      <c r="CR126" s="119"/>
      <c r="CS126" s="119"/>
      <c r="CT126" s="119"/>
      <c r="CU126" s="119"/>
      <c r="CV126" s="119"/>
      <c r="CW126" s="119"/>
      <c r="CX126" s="119"/>
      <c r="CY126" s="119"/>
      <c r="CZ126" s="119"/>
      <c r="DA126" s="119"/>
      <c r="DB126" s="119"/>
      <c r="DC126" s="119"/>
      <c r="DD126" s="119"/>
      <c r="DE126" s="119"/>
      <c r="DF126" s="119"/>
      <c r="DG126" s="119"/>
      <c r="DH126" s="119"/>
      <c r="DI126" s="119"/>
      <c r="DJ126" s="119"/>
      <c r="DK126" s="119"/>
      <c r="DL126" s="119"/>
      <c r="DM126" s="119"/>
      <c r="DN126" s="119"/>
      <c r="DO126" s="119"/>
      <c r="DP126" s="119"/>
      <c r="DQ126" s="119"/>
      <c r="DR126" s="119"/>
      <c r="DS126" s="119"/>
      <c r="DT126" s="119"/>
      <c r="DU126" s="119"/>
      <c r="DV126" s="119"/>
      <c r="DW126" s="119"/>
      <c r="DX126" s="119"/>
      <c r="DY126" s="119"/>
      <c r="DZ126" s="119"/>
      <c r="EA126" s="119"/>
      <c r="EB126" s="119"/>
      <c r="EC126" s="119"/>
      <c r="ED126" s="119"/>
      <c r="EE126" s="119"/>
      <c r="EF126" s="119"/>
      <c r="EG126" s="119"/>
      <c r="EH126" s="119"/>
      <c r="EI126" s="119"/>
      <c r="EJ126" s="119"/>
      <c r="EK126" s="119"/>
      <c r="EL126" s="119"/>
      <c r="EM126" s="119"/>
      <c r="EN126" s="119"/>
      <c r="EO126" s="119"/>
      <c r="EP126" s="119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19"/>
      <c r="FA126" s="119"/>
      <c r="FB126" s="119"/>
      <c r="FC126" s="119"/>
      <c r="FD126" s="119"/>
      <c r="FE126" s="119"/>
      <c r="FF126" s="119"/>
      <c r="FG126" s="119"/>
      <c r="FH126" s="119"/>
      <c r="FI126" s="119"/>
      <c r="FJ126" s="119"/>
      <c r="FK126" s="119"/>
      <c r="FL126" s="119"/>
      <c r="FM126" s="119"/>
      <c r="FN126" s="119"/>
      <c r="FO126" s="119"/>
      <c r="FP126" s="119"/>
      <c r="FQ126" s="119"/>
      <c r="FR126" s="119"/>
      <c r="FS126" s="119"/>
      <c r="FT126" s="119"/>
      <c r="FU126" s="119"/>
      <c r="FV126" s="119"/>
      <c r="FW126" s="119"/>
      <c r="FX126" s="119"/>
      <c r="FY126" s="119"/>
      <c r="FZ126" s="119"/>
      <c r="GA126" s="119"/>
      <c r="GB126" s="119"/>
      <c r="GC126" s="119"/>
      <c r="GD126" s="119"/>
      <c r="GE126" s="119"/>
      <c r="GF126" s="119"/>
      <c r="GG126" s="119"/>
      <c r="GH126" s="119"/>
      <c r="GI126" s="119"/>
      <c r="GJ126" s="119"/>
      <c r="GK126" s="119"/>
      <c r="GL126" s="119"/>
      <c r="GM126" s="119"/>
      <c r="GN126" s="119"/>
      <c r="GO126" s="119"/>
      <c r="GP126" s="119"/>
      <c r="GQ126" s="119"/>
      <c r="GR126" s="119"/>
      <c r="GS126" s="119"/>
      <c r="GT126" s="119"/>
      <c r="GU126" s="119"/>
      <c r="GV126" s="119"/>
      <c r="GW126" s="119"/>
      <c r="GX126" s="119"/>
      <c r="GY126" s="119"/>
      <c r="GZ126" s="119"/>
      <c r="HA126" s="119"/>
      <c r="HB126" s="119"/>
      <c r="HC126" s="119"/>
      <c r="HD126" s="119"/>
      <c r="HE126" s="119"/>
      <c r="HF126" s="119"/>
      <c r="HG126" s="119"/>
      <c r="HH126" s="119"/>
      <c r="HI126" s="119"/>
      <c r="HJ126" s="119"/>
      <c r="HK126" s="119"/>
      <c r="HL126" s="119"/>
      <c r="HM126" s="119"/>
      <c r="HN126" s="119"/>
      <c r="HO126" s="119"/>
      <c r="HP126" s="119"/>
      <c r="HQ126" s="119"/>
      <c r="HR126" s="119"/>
      <c r="HS126" s="119"/>
      <c r="HT126" s="119"/>
      <c r="HU126" s="119"/>
      <c r="HV126" s="119"/>
      <c r="HW126" s="119"/>
      <c r="HX126" s="119"/>
      <c r="HY126" s="119"/>
      <c r="HZ126" s="119"/>
      <c r="IA126" s="119"/>
      <c r="IB126" s="119"/>
      <c r="IC126" s="119"/>
      <c r="ID126" s="119"/>
      <c r="IE126" s="119"/>
      <c r="IF126" s="119"/>
      <c r="IG126" s="119"/>
      <c r="IH126" s="119"/>
      <c r="II126" s="119"/>
      <c r="IJ126" s="119"/>
      <c r="IK126" s="119"/>
      <c r="IL126" s="119"/>
      <c r="IM126" s="119"/>
      <c r="IN126" s="119"/>
      <c r="IO126" s="119"/>
      <c r="IP126" s="119"/>
      <c r="IQ126" s="119"/>
      <c r="IR126" s="119"/>
      <c r="IS126" s="119"/>
      <c r="IT126" s="119"/>
      <c r="IU126" s="119"/>
      <c r="IV126" s="119"/>
      <c r="IW126" s="119"/>
      <c r="IX126" s="119"/>
      <c r="IY126" s="119"/>
      <c r="IZ126" s="119"/>
      <c r="JA126" s="119"/>
      <c r="JB126" s="119"/>
      <c r="JC126" s="119"/>
      <c r="JD126" s="119"/>
      <c r="JE126" s="119"/>
      <c r="JF126" s="119"/>
      <c r="JG126" s="119"/>
    </row>
    <row r="127" spans="1:267" s="117" customFormat="1" ht="69" customHeight="1" x14ac:dyDescent="0.2">
      <c r="A127" s="353">
        <v>67</v>
      </c>
      <c r="B127" s="353" t="s">
        <v>361</v>
      </c>
      <c r="C127" s="423" t="s">
        <v>47</v>
      </c>
      <c r="D127" s="423" t="s">
        <v>413</v>
      </c>
      <c r="E127" s="406" t="s">
        <v>414</v>
      </c>
      <c r="F127" s="96" t="s">
        <v>415</v>
      </c>
      <c r="G127" s="401" t="s">
        <v>310</v>
      </c>
      <c r="H127" s="380" t="s">
        <v>45</v>
      </c>
      <c r="I127" s="423" t="s">
        <v>35</v>
      </c>
      <c r="J127" s="423" t="s">
        <v>47</v>
      </c>
      <c r="K127" s="423" t="s">
        <v>35</v>
      </c>
      <c r="L127" s="425">
        <v>150</v>
      </c>
      <c r="M127" s="407" t="s">
        <v>31</v>
      </c>
      <c r="N127" s="95">
        <v>327542.40000000002</v>
      </c>
      <c r="O127" s="428">
        <v>44277</v>
      </c>
      <c r="P127" s="408">
        <v>44337</v>
      </c>
      <c r="Q127" s="91">
        <f t="shared" si="6"/>
        <v>551.41818181818189</v>
      </c>
      <c r="R127" s="83" t="s">
        <v>34</v>
      </c>
      <c r="S127" s="48">
        <v>594</v>
      </c>
      <c r="T127" s="418">
        <f>U127*100%/O127</f>
        <v>0</v>
      </c>
      <c r="U127" s="421">
        <v>0</v>
      </c>
      <c r="V127" s="410" t="s">
        <v>416</v>
      </c>
      <c r="W127" s="410" t="s">
        <v>417</v>
      </c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119"/>
      <c r="AR127" s="119"/>
      <c r="AS127" s="119"/>
      <c r="AT127" s="119"/>
      <c r="AU127" s="119"/>
      <c r="AV127" s="119"/>
      <c r="AW127" s="119"/>
      <c r="AX127" s="119"/>
      <c r="AY127" s="119"/>
      <c r="AZ127" s="119"/>
      <c r="BA127" s="119"/>
      <c r="BB127" s="119"/>
      <c r="BC127" s="119"/>
      <c r="BD127" s="119"/>
      <c r="BE127" s="119"/>
      <c r="BF127" s="119"/>
      <c r="BG127" s="119"/>
      <c r="BH127" s="119"/>
      <c r="BI127" s="119"/>
      <c r="BJ127" s="119"/>
      <c r="BK127" s="119"/>
      <c r="BL127" s="119"/>
      <c r="BM127" s="119"/>
      <c r="BN127" s="119"/>
      <c r="BO127" s="119"/>
      <c r="BP127" s="119"/>
      <c r="BQ127" s="119"/>
      <c r="BR127" s="119"/>
      <c r="BS127" s="119"/>
      <c r="BT127" s="119"/>
      <c r="BU127" s="119"/>
      <c r="BV127" s="119"/>
      <c r="BW127" s="119"/>
      <c r="BX127" s="119"/>
      <c r="BY127" s="119"/>
      <c r="BZ127" s="119"/>
      <c r="CA127" s="119"/>
      <c r="CB127" s="119"/>
      <c r="CC127" s="119"/>
      <c r="CD127" s="119"/>
      <c r="CE127" s="119"/>
      <c r="CF127" s="119"/>
      <c r="CG127" s="119"/>
      <c r="CH127" s="119"/>
      <c r="CI127" s="119"/>
      <c r="CJ127" s="119"/>
      <c r="CK127" s="119"/>
      <c r="CL127" s="119"/>
      <c r="CM127" s="119"/>
      <c r="CN127" s="119"/>
      <c r="CO127" s="119"/>
      <c r="CP127" s="119"/>
      <c r="CQ127" s="119"/>
      <c r="CR127" s="119"/>
      <c r="CS127" s="119"/>
      <c r="CT127" s="119"/>
      <c r="CU127" s="119"/>
      <c r="CV127" s="119"/>
      <c r="CW127" s="119"/>
      <c r="CX127" s="119"/>
      <c r="CY127" s="119"/>
      <c r="CZ127" s="119"/>
      <c r="DA127" s="119"/>
      <c r="DB127" s="119"/>
      <c r="DC127" s="119"/>
      <c r="DD127" s="119"/>
      <c r="DE127" s="119"/>
      <c r="DF127" s="119"/>
      <c r="DG127" s="119"/>
      <c r="DH127" s="119"/>
      <c r="DI127" s="119"/>
      <c r="DJ127" s="119"/>
      <c r="DK127" s="119"/>
      <c r="DL127" s="119"/>
      <c r="DM127" s="119"/>
      <c r="DN127" s="119"/>
      <c r="DO127" s="119"/>
      <c r="DP127" s="119"/>
      <c r="DQ127" s="119"/>
      <c r="DR127" s="119"/>
      <c r="DS127" s="119"/>
      <c r="DT127" s="119"/>
      <c r="DU127" s="119"/>
      <c r="DV127" s="119"/>
      <c r="DW127" s="119"/>
      <c r="DX127" s="119"/>
      <c r="DY127" s="119"/>
      <c r="DZ127" s="119"/>
      <c r="EA127" s="119"/>
      <c r="EB127" s="119"/>
      <c r="EC127" s="119"/>
      <c r="ED127" s="119"/>
      <c r="EE127" s="119"/>
      <c r="EF127" s="119"/>
      <c r="EG127" s="119"/>
      <c r="EH127" s="119"/>
      <c r="EI127" s="119"/>
      <c r="EJ127" s="119"/>
      <c r="EK127" s="119"/>
      <c r="EL127" s="119"/>
      <c r="EM127" s="119"/>
      <c r="EN127" s="119"/>
      <c r="EO127" s="119"/>
      <c r="EP127" s="119"/>
      <c r="EQ127" s="119"/>
      <c r="ER127" s="119"/>
      <c r="ES127" s="119"/>
      <c r="ET127" s="119"/>
      <c r="EU127" s="119"/>
      <c r="EV127" s="119"/>
      <c r="EW127" s="119"/>
      <c r="EX127" s="119"/>
      <c r="EY127" s="119"/>
      <c r="EZ127" s="119"/>
      <c r="FA127" s="119"/>
      <c r="FB127" s="119"/>
      <c r="FC127" s="119"/>
      <c r="FD127" s="119"/>
      <c r="FE127" s="119"/>
      <c r="FF127" s="119"/>
      <c r="FG127" s="119"/>
      <c r="FH127" s="119"/>
      <c r="FI127" s="119"/>
      <c r="FJ127" s="119"/>
      <c r="FK127" s="119"/>
      <c r="FL127" s="119"/>
      <c r="FM127" s="119"/>
      <c r="FN127" s="119"/>
      <c r="FO127" s="119"/>
      <c r="FP127" s="119"/>
      <c r="FQ127" s="119"/>
      <c r="FR127" s="119"/>
      <c r="FS127" s="119"/>
      <c r="FT127" s="119"/>
      <c r="FU127" s="119"/>
      <c r="FV127" s="119"/>
      <c r="FW127" s="119"/>
      <c r="FX127" s="119"/>
      <c r="FY127" s="119"/>
      <c r="FZ127" s="119"/>
      <c r="GA127" s="119"/>
      <c r="GB127" s="119"/>
      <c r="GC127" s="119"/>
      <c r="GD127" s="119"/>
      <c r="GE127" s="119"/>
      <c r="GF127" s="119"/>
      <c r="GG127" s="119"/>
      <c r="GH127" s="119"/>
      <c r="GI127" s="119"/>
      <c r="GJ127" s="119"/>
      <c r="GK127" s="119"/>
      <c r="GL127" s="119"/>
      <c r="GM127" s="119"/>
      <c r="GN127" s="119"/>
      <c r="GO127" s="119"/>
      <c r="GP127" s="119"/>
      <c r="GQ127" s="119"/>
      <c r="GR127" s="119"/>
      <c r="GS127" s="119"/>
      <c r="GT127" s="119"/>
      <c r="GU127" s="119"/>
      <c r="GV127" s="119"/>
      <c r="GW127" s="119"/>
      <c r="GX127" s="119"/>
      <c r="GY127" s="119"/>
      <c r="GZ127" s="119"/>
      <c r="HA127" s="119"/>
      <c r="HB127" s="119"/>
      <c r="HC127" s="119"/>
      <c r="HD127" s="119"/>
      <c r="HE127" s="119"/>
      <c r="HF127" s="119"/>
      <c r="HG127" s="119"/>
      <c r="HH127" s="119"/>
      <c r="HI127" s="119"/>
      <c r="HJ127" s="119"/>
      <c r="HK127" s="119"/>
      <c r="HL127" s="119"/>
      <c r="HM127" s="119"/>
      <c r="HN127" s="119"/>
      <c r="HO127" s="119"/>
      <c r="HP127" s="119"/>
      <c r="HQ127" s="119"/>
      <c r="HR127" s="119"/>
      <c r="HS127" s="119"/>
      <c r="HT127" s="119"/>
      <c r="HU127" s="119"/>
      <c r="HV127" s="119"/>
      <c r="HW127" s="119"/>
      <c r="HX127" s="119"/>
      <c r="HY127" s="119"/>
      <c r="HZ127" s="119"/>
      <c r="IA127" s="119"/>
      <c r="IB127" s="119"/>
      <c r="IC127" s="119"/>
      <c r="ID127" s="119"/>
      <c r="IE127" s="119"/>
      <c r="IF127" s="119"/>
      <c r="IG127" s="119"/>
      <c r="IH127" s="119"/>
      <c r="II127" s="119"/>
      <c r="IJ127" s="119"/>
      <c r="IK127" s="119"/>
      <c r="IL127" s="119"/>
      <c r="IM127" s="119"/>
      <c r="IN127" s="119"/>
      <c r="IO127" s="119"/>
      <c r="IP127" s="119"/>
      <c r="IQ127" s="119"/>
      <c r="IR127" s="119"/>
      <c r="IS127" s="119"/>
      <c r="IT127" s="119"/>
      <c r="IU127" s="119"/>
      <c r="IV127" s="119"/>
      <c r="IW127" s="119"/>
      <c r="IX127" s="119"/>
      <c r="IY127" s="119"/>
      <c r="IZ127" s="119"/>
      <c r="JA127" s="119"/>
      <c r="JB127" s="119"/>
      <c r="JC127" s="119"/>
      <c r="JD127" s="119"/>
      <c r="JE127" s="119"/>
      <c r="JF127" s="119"/>
      <c r="JG127" s="119"/>
    </row>
    <row r="128" spans="1:267" s="117" customFormat="1" ht="69" customHeight="1" x14ac:dyDescent="0.2">
      <c r="A128" s="353"/>
      <c r="B128" s="353"/>
      <c r="C128" s="382"/>
      <c r="D128" s="382"/>
      <c r="E128" s="383"/>
      <c r="F128" s="96" t="s">
        <v>418</v>
      </c>
      <c r="G128" s="402"/>
      <c r="H128" s="381"/>
      <c r="I128" s="382"/>
      <c r="J128" s="382"/>
      <c r="K128" s="382"/>
      <c r="L128" s="394"/>
      <c r="M128" s="395"/>
      <c r="N128" s="95">
        <v>106436.5</v>
      </c>
      <c r="O128" s="396"/>
      <c r="P128" s="409"/>
      <c r="Q128" s="91">
        <f t="shared" si="6"/>
        <v>529.53482587064673</v>
      </c>
      <c r="R128" s="83"/>
      <c r="S128" s="48">
        <v>201</v>
      </c>
      <c r="T128" s="420"/>
      <c r="U128" s="392"/>
      <c r="V128" s="393"/>
      <c r="W128" s="393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119"/>
      <c r="AR128" s="119"/>
      <c r="AS128" s="119"/>
      <c r="AT128" s="119"/>
      <c r="AU128" s="119"/>
      <c r="AV128" s="119"/>
      <c r="AW128" s="119"/>
      <c r="AX128" s="119"/>
      <c r="AY128" s="119"/>
      <c r="AZ128" s="119"/>
      <c r="BA128" s="119"/>
      <c r="BB128" s="119"/>
      <c r="BC128" s="119"/>
      <c r="BD128" s="119"/>
      <c r="BE128" s="119"/>
      <c r="BF128" s="119"/>
      <c r="BG128" s="119"/>
      <c r="BH128" s="119"/>
      <c r="BI128" s="119"/>
      <c r="BJ128" s="119"/>
      <c r="BK128" s="119"/>
      <c r="BL128" s="119"/>
      <c r="BM128" s="119"/>
      <c r="BN128" s="119"/>
      <c r="BO128" s="119"/>
      <c r="BP128" s="119"/>
      <c r="BQ128" s="119"/>
      <c r="BR128" s="119"/>
      <c r="BS128" s="119"/>
      <c r="BT128" s="119"/>
      <c r="BU128" s="119"/>
      <c r="BV128" s="119"/>
      <c r="BW128" s="119"/>
      <c r="BX128" s="119"/>
      <c r="BY128" s="119"/>
      <c r="BZ128" s="119"/>
      <c r="CA128" s="119"/>
      <c r="CB128" s="119"/>
      <c r="CC128" s="119"/>
      <c r="CD128" s="119"/>
      <c r="CE128" s="119"/>
      <c r="CF128" s="119"/>
      <c r="CG128" s="119"/>
      <c r="CH128" s="119"/>
      <c r="CI128" s="119"/>
      <c r="CJ128" s="119"/>
      <c r="CK128" s="119"/>
      <c r="CL128" s="119"/>
      <c r="CM128" s="119"/>
      <c r="CN128" s="119"/>
      <c r="CO128" s="119"/>
      <c r="CP128" s="119"/>
      <c r="CQ128" s="119"/>
      <c r="CR128" s="119"/>
      <c r="CS128" s="119"/>
      <c r="CT128" s="119"/>
      <c r="CU128" s="119"/>
      <c r="CV128" s="119"/>
      <c r="CW128" s="119"/>
      <c r="CX128" s="119"/>
      <c r="CY128" s="119"/>
      <c r="CZ128" s="119"/>
      <c r="DA128" s="119"/>
      <c r="DB128" s="119"/>
      <c r="DC128" s="119"/>
      <c r="DD128" s="119"/>
      <c r="DE128" s="119"/>
      <c r="DF128" s="119"/>
      <c r="DG128" s="119"/>
      <c r="DH128" s="119"/>
      <c r="DI128" s="119"/>
      <c r="DJ128" s="119"/>
      <c r="DK128" s="119"/>
      <c r="DL128" s="119"/>
      <c r="DM128" s="119"/>
      <c r="DN128" s="119"/>
      <c r="DO128" s="119"/>
      <c r="DP128" s="119"/>
      <c r="DQ128" s="119"/>
      <c r="DR128" s="119"/>
      <c r="DS128" s="119"/>
      <c r="DT128" s="119"/>
      <c r="DU128" s="119"/>
      <c r="DV128" s="119"/>
      <c r="DW128" s="119"/>
      <c r="DX128" s="119"/>
      <c r="DY128" s="119"/>
      <c r="DZ128" s="119"/>
      <c r="EA128" s="119"/>
      <c r="EB128" s="119"/>
      <c r="EC128" s="119"/>
      <c r="ED128" s="119"/>
      <c r="EE128" s="119"/>
      <c r="EF128" s="119"/>
      <c r="EG128" s="119"/>
      <c r="EH128" s="119"/>
      <c r="EI128" s="119"/>
      <c r="EJ128" s="119"/>
      <c r="EK128" s="119"/>
      <c r="EL128" s="119"/>
      <c r="EM128" s="119"/>
      <c r="EN128" s="119"/>
      <c r="EO128" s="119"/>
      <c r="EP128" s="119"/>
      <c r="EQ128" s="119"/>
      <c r="ER128" s="119"/>
      <c r="ES128" s="119"/>
      <c r="ET128" s="119"/>
      <c r="EU128" s="119"/>
      <c r="EV128" s="119"/>
      <c r="EW128" s="119"/>
      <c r="EX128" s="119"/>
      <c r="EY128" s="119"/>
      <c r="EZ128" s="119"/>
      <c r="FA128" s="119"/>
      <c r="FB128" s="119"/>
      <c r="FC128" s="119"/>
      <c r="FD128" s="119"/>
      <c r="FE128" s="119"/>
      <c r="FF128" s="119"/>
      <c r="FG128" s="119"/>
      <c r="FH128" s="119"/>
      <c r="FI128" s="119"/>
      <c r="FJ128" s="119"/>
      <c r="FK128" s="119"/>
      <c r="FL128" s="119"/>
      <c r="FM128" s="119"/>
      <c r="FN128" s="119"/>
      <c r="FO128" s="119"/>
      <c r="FP128" s="119"/>
      <c r="FQ128" s="119"/>
      <c r="FR128" s="119"/>
      <c r="FS128" s="119"/>
      <c r="FT128" s="119"/>
      <c r="FU128" s="119"/>
      <c r="FV128" s="119"/>
      <c r="FW128" s="119"/>
      <c r="FX128" s="119"/>
      <c r="FY128" s="119"/>
      <c r="FZ128" s="119"/>
      <c r="GA128" s="119"/>
      <c r="GB128" s="119"/>
      <c r="GC128" s="119"/>
      <c r="GD128" s="119"/>
      <c r="GE128" s="119"/>
      <c r="GF128" s="119"/>
      <c r="GG128" s="119"/>
      <c r="GH128" s="119"/>
      <c r="GI128" s="119"/>
      <c r="GJ128" s="119"/>
      <c r="GK128" s="119"/>
      <c r="GL128" s="119"/>
      <c r="GM128" s="119"/>
      <c r="GN128" s="119"/>
      <c r="GO128" s="119"/>
      <c r="GP128" s="119"/>
      <c r="GQ128" s="119"/>
      <c r="GR128" s="119"/>
      <c r="GS128" s="119"/>
      <c r="GT128" s="119"/>
      <c r="GU128" s="119"/>
      <c r="GV128" s="119"/>
      <c r="GW128" s="119"/>
      <c r="GX128" s="119"/>
      <c r="GY128" s="119"/>
      <c r="GZ128" s="119"/>
      <c r="HA128" s="119"/>
      <c r="HB128" s="119"/>
      <c r="HC128" s="119"/>
      <c r="HD128" s="119"/>
      <c r="HE128" s="119"/>
      <c r="HF128" s="119"/>
      <c r="HG128" s="119"/>
      <c r="HH128" s="119"/>
      <c r="HI128" s="119"/>
      <c r="HJ128" s="119"/>
      <c r="HK128" s="119"/>
      <c r="HL128" s="119"/>
      <c r="HM128" s="119"/>
      <c r="HN128" s="119"/>
      <c r="HO128" s="119"/>
      <c r="HP128" s="119"/>
      <c r="HQ128" s="119"/>
      <c r="HR128" s="119"/>
      <c r="HS128" s="119"/>
      <c r="HT128" s="119"/>
      <c r="HU128" s="119"/>
      <c r="HV128" s="119"/>
      <c r="HW128" s="119"/>
      <c r="HX128" s="119"/>
      <c r="HY128" s="119"/>
      <c r="HZ128" s="119"/>
      <c r="IA128" s="119"/>
      <c r="IB128" s="119"/>
      <c r="IC128" s="119"/>
      <c r="ID128" s="119"/>
      <c r="IE128" s="119"/>
      <c r="IF128" s="119"/>
      <c r="IG128" s="119"/>
      <c r="IH128" s="119"/>
      <c r="II128" s="119"/>
      <c r="IJ128" s="119"/>
      <c r="IK128" s="119"/>
      <c r="IL128" s="119"/>
      <c r="IM128" s="119"/>
      <c r="IN128" s="119"/>
      <c r="IO128" s="119"/>
      <c r="IP128" s="119"/>
      <c r="IQ128" s="119"/>
      <c r="IR128" s="119"/>
      <c r="IS128" s="119"/>
      <c r="IT128" s="119"/>
      <c r="IU128" s="119"/>
      <c r="IV128" s="119"/>
      <c r="IW128" s="119"/>
      <c r="IX128" s="119"/>
      <c r="IY128" s="119"/>
      <c r="IZ128" s="119"/>
      <c r="JA128" s="119"/>
      <c r="JB128" s="119"/>
      <c r="JC128" s="119"/>
      <c r="JD128" s="119"/>
      <c r="JE128" s="119"/>
      <c r="JF128" s="119"/>
      <c r="JG128" s="119"/>
    </row>
    <row r="129" spans="1:267" s="117" customFormat="1" ht="69" customHeight="1" x14ac:dyDescent="0.2">
      <c r="A129" s="76">
        <v>68</v>
      </c>
      <c r="B129" s="76" t="s">
        <v>361</v>
      </c>
      <c r="C129" s="77" t="s">
        <v>47</v>
      </c>
      <c r="D129" s="77" t="s">
        <v>419</v>
      </c>
      <c r="E129" s="79" t="s">
        <v>420</v>
      </c>
      <c r="F129" s="96" t="s">
        <v>421</v>
      </c>
      <c r="G129" s="86" t="s">
        <v>29</v>
      </c>
      <c r="H129" s="76" t="s">
        <v>45</v>
      </c>
      <c r="I129" s="77" t="s">
        <v>35</v>
      </c>
      <c r="J129" s="77" t="s">
        <v>47</v>
      </c>
      <c r="K129" s="77" t="s">
        <v>35</v>
      </c>
      <c r="L129" s="88">
        <v>250</v>
      </c>
      <c r="M129" s="81" t="s">
        <v>31</v>
      </c>
      <c r="N129" s="95">
        <v>123735</v>
      </c>
      <c r="O129" s="82">
        <v>44277</v>
      </c>
      <c r="P129" s="85">
        <v>44330</v>
      </c>
      <c r="Q129" s="91">
        <f t="shared" si="6"/>
        <v>661.68449197860957</v>
      </c>
      <c r="R129" s="83" t="s">
        <v>34</v>
      </c>
      <c r="S129" s="48">
        <v>187</v>
      </c>
      <c r="T129" s="89">
        <f>U129*100%/N129</f>
        <v>0.56596112660120412</v>
      </c>
      <c r="U129" s="78">
        <v>70029.2</v>
      </c>
      <c r="V129" s="59" t="s">
        <v>422</v>
      </c>
      <c r="W129" s="59" t="s">
        <v>423</v>
      </c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119"/>
      <c r="AR129" s="119"/>
      <c r="AS129" s="119"/>
      <c r="AT129" s="119"/>
      <c r="AU129" s="119"/>
      <c r="AV129" s="119"/>
      <c r="AW129" s="119"/>
      <c r="AX129" s="119"/>
      <c r="AY129" s="119"/>
      <c r="AZ129" s="119"/>
      <c r="BA129" s="119"/>
      <c r="BB129" s="119"/>
      <c r="BC129" s="119"/>
      <c r="BD129" s="119"/>
      <c r="BE129" s="119"/>
      <c r="BF129" s="119"/>
      <c r="BG129" s="119"/>
      <c r="BH129" s="119"/>
      <c r="BI129" s="119"/>
      <c r="BJ129" s="119"/>
      <c r="BK129" s="119"/>
      <c r="BL129" s="119"/>
      <c r="BM129" s="119"/>
      <c r="BN129" s="119"/>
      <c r="BO129" s="119"/>
      <c r="BP129" s="119"/>
      <c r="BQ129" s="119"/>
      <c r="BR129" s="119"/>
      <c r="BS129" s="119"/>
      <c r="BT129" s="119"/>
      <c r="BU129" s="119"/>
      <c r="BV129" s="119"/>
      <c r="BW129" s="119"/>
      <c r="BX129" s="119"/>
      <c r="BY129" s="119"/>
      <c r="BZ129" s="119"/>
      <c r="CA129" s="119"/>
      <c r="CB129" s="119"/>
      <c r="CC129" s="119"/>
      <c r="CD129" s="119"/>
      <c r="CE129" s="119"/>
      <c r="CF129" s="119"/>
      <c r="CG129" s="119"/>
      <c r="CH129" s="119"/>
      <c r="CI129" s="119"/>
      <c r="CJ129" s="119"/>
      <c r="CK129" s="119"/>
      <c r="CL129" s="119"/>
      <c r="CM129" s="119"/>
      <c r="CN129" s="119"/>
      <c r="CO129" s="119"/>
      <c r="CP129" s="119"/>
      <c r="CQ129" s="119"/>
      <c r="CR129" s="119"/>
      <c r="CS129" s="119"/>
      <c r="CT129" s="119"/>
      <c r="CU129" s="119"/>
      <c r="CV129" s="119"/>
      <c r="CW129" s="119"/>
      <c r="CX129" s="119"/>
      <c r="CY129" s="119"/>
      <c r="CZ129" s="119"/>
      <c r="DA129" s="119"/>
      <c r="DB129" s="119"/>
      <c r="DC129" s="119"/>
      <c r="DD129" s="119"/>
      <c r="DE129" s="119"/>
      <c r="DF129" s="119"/>
      <c r="DG129" s="119"/>
      <c r="DH129" s="119"/>
      <c r="DI129" s="119"/>
      <c r="DJ129" s="119"/>
      <c r="DK129" s="119"/>
      <c r="DL129" s="119"/>
      <c r="DM129" s="119"/>
      <c r="DN129" s="119"/>
      <c r="DO129" s="119"/>
      <c r="DP129" s="119"/>
      <c r="DQ129" s="119"/>
      <c r="DR129" s="119"/>
      <c r="DS129" s="119"/>
      <c r="DT129" s="119"/>
      <c r="DU129" s="119"/>
      <c r="DV129" s="119"/>
      <c r="DW129" s="119"/>
      <c r="DX129" s="119"/>
      <c r="DY129" s="119"/>
      <c r="DZ129" s="119"/>
      <c r="EA129" s="119"/>
      <c r="EB129" s="119"/>
      <c r="EC129" s="119"/>
      <c r="ED129" s="119"/>
      <c r="EE129" s="119"/>
      <c r="EF129" s="119"/>
      <c r="EG129" s="119"/>
      <c r="EH129" s="119"/>
      <c r="EI129" s="119"/>
      <c r="EJ129" s="119"/>
      <c r="EK129" s="119"/>
      <c r="EL129" s="119"/>
      <c r="EM129" s="119"/>
      <c r="EN129" s="119"/>
      <c r="EO129" s="119"/>
      <c r="EP129" s="119"/>
      <c r="EQ129" s="119"/>
      <c r="ER129" s="119"/>
      <c r="ES129" s="119"/>
      <c r="ET129" s="119"/>
      <c r="EU129" s="119"/>
      <c r="EV129" s="119"/>
      <c r="EW129" s="119"/>
      <c r="EX129" s="119"/>
      <c r="EY129" s="119"/>
      <c r="EZ129" s="119"/>
      <c r="FA129" s="119"/>
      <c r="FB129" s="119"/>
      <c r="FC129" s="119"/>
      <c r="FD129" s="119"/>
      <c r="FE129" s="119"/>
      <c r="FF129" s="119"/>
      <c r="FG129" s="119"/>
      <c r="FH129" s="119"/>
      <c r="FI129" s="119"/>
      <c r="FJ129" s="119"/>
      <c r="FK129" s="119"/>
      <c r="FL129" s="119"/>
      <c r="FM129" s="119"/>
      <c r="FN129" s="119"/>
      <c r="FO129" s="119"/>
      <c r="FP129" s="119"/>
      <c r="FQ129" s="119"/>
      <c r="FR129" s="119"/>
      <c r="FS129" s="119"/>
      <c r="FT129" s="119"/>
      <c r="FU129" s="119"/>
      <c r="FV129" s="119"/>
      <c r="FW129" s="119"/>
      <c r="FX129" s="119"/>
      <c r="FY129" s="119"/>
      <c r="FZ129" s="119"/>
      <c r="GA129" s="119"/>
      <c r="GB129" s="119"/>
      <c r="GC129" s="119"/>
      <c r="GD129" s="119"/>
      <c r="GE129" s="119"/>
      <c r="GF129" s="119"/>
      <c r="GG129" s="119"/>
      <c r="GH129" s="119"/>
      <c r="GI129" s="119"/>
      <c r="GJ129" s="119"/>
      <c r="GK129" s="119"/>
      <c r="GL129" s="119"/>
      <c r="GM129" s="119"/>
      <c r="GN129" s="119"/>
      <c r="GO129" s="119"/>
      <c r="GP129" s="119"/>
      <c r="GQ129" s="119"/>
      <c r="GR129" s="119"/>
      <c r="GS129" s="119"/>
      <c r="GT129" s="119"/>
      <c r="GU129" s="119"/>
      <c r="GV129" s="119"/>
      <c r="GW129" s="119"/>
      <c r="GX129" s="119"/>
      <c r="GY129" s="119"/>
      <c r="GZ129" s="119"/>
      <c r="HA129" s="119"/>
      <c r="HB129" s="119"/>
      <c r="HC129" s="119"/>
      <c r="HD129" s="119"/>
      <c r="HE129" s="119"/>
      <c r="HF129" s="119"/>
      <c r="HG129" s="119"/>
      <c r="HH129" s="119"/>
      <c r="HI129" s="119"/>
      <c r="HJ129" s="119"/>
      <c r="HK129" s="119"/>
      <c r="HL129" s="119"/>
      <c r="HM129" s="119"/>
      <c r="HN129" s="119"/>
      <c r="HO129" s="119"/>
      <c r="HP129" s="119"/>
      <c r="HQ129" s="119"/>
      <c r="HR129" s="119"/>
      <c r="HS129" s="119"/>
      <c r="HT129" s="119"/>
      <c r="HU129" s="119"/>
      <c r="HV129" s="119"/>
      <c r="HW129" s="119"/>
      <c r="HX129" s="119"/>
      <c r="HY129" s="119"/>
      <c r="HZ129" s="119"/>
      <c r="IA129" s="119"/>
      <c r="IB129" s="119"/>
      <c r="IC129" s="119"/>
      <c r="ID129" s="119"/>
      <c r="IE129" s="119"/>
      <c r="IF129" s="119"/>
      <c r="IG129" s="119"/>
      <c r="IH129" s="119"/>
      <c r="II129" s="119"/>
      <c r="IJ129" s="119"/>
      <c r="IK129" s="119"/>
      <c r="IL129" s="119"/>
      <c r="IM129" s="119"/>
      <c r="IN129" s="119"/>
      <c r="IO129" s="119"/>
      <c r="IP129" s="119"/>
      <c r="IQ129" s="119"/>
      <c r="IR129" s="119"/>
      <c r="IS129" s="119"/>
      <c r="IT129" s="119"/>
      <c r="IU129" s="119"/>
      <c r="IV129" s="119"/>
      <c r="IW129" s="119"/>
      <c r="IX129" s="119"/>
      <c r="IY129" s="119"/>
      <c r="IZ129" s="119"/>
      <c r="JA129" s="119"/>
      <c r="JB129" s="119"/>
      <c r="JC129" s="119"/>
      <c r="JD129" s="119"/>
      <c r="JE129" s="119"/>
      <c r="JF129" s="119"/>
      <c r="JG129" s="119"/>
    </row>
    <row r="130" spans="1:267" s="117" customFormat="1" ht="69" customHeight="1" x14ac:dyDescent="0.2">
      <c r="A130" s="76">
        <v>69</v>
      </c>
      <c r="B130" s="76" t="s">
        <v>361</v>
      </c>
      <c r="C130" s="77" t="s">
        <v>47</v>
      </c>
      <c r="D130" s="77" t="s">
        <v>424</v>
      </c>
      <c r="E130" s="79" t="s">
        <v>425</v>
      </c>
      <c r="F130" s="96" t="s">
        <v>426</v>
      </c>
      <c r="G130" s="86" t="s">
        <v>29</v>
      </c>
      <c r="H130" s="76" t="s">
        <v>55</v>
      </c>
      <c r="I130" s="77" t="s">
        <v>33</v>
      </c>
      <c r="J130" s="77" t="s">
        <v>47</v>
      </c>
      <c r="K130" s="77" t="s">
        <v>33</v>
      </c>
      <c r="L130" s="88">
        <v>150</v>
      </c>
      <c r="M130" s="81" t="s">
        <v>31</v>
      </c>
      <c r="N130" s="95">
        <v>84245</v>
      </c>
      <c r="O130" s="82">
        <v>44284</v>
      </c>
      <c r="P130" s="85">
        <v>44337</v>
      </c>
      <c r="Q130" s="91">
        <f t="shared" si="6"/>
        <v>145</v>
      </c>
      <c r="R130" s="83" t="s">
        <v>34</v>
      </c>
      <c r="S130" s="48">
        <v>581</v>
      </c>
      <c r="T130" s="89">
        <f>U130*100%/N130</f>
        <v>0</v>
      </c>
      <c r="U130" s="78">
        <v>0</v>
      </c>
      <c r="V130" s="59" t="s">
        <v>427</v>
      </c>
      <c r="W130" s="59" t="s">
        <v>428</v>
      </c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  <c r="AV130" s="119"/>
      <c r="AW130" s="119"/>
      <c r="AX130" s="119"/>
      <c r="AY130" s="119"/>
      <c r="AZ130" s="119"/>
      <c r="BA130" s="119"/>
      <c r="BB130" s="119"/>
      <c r="BC130" s="119"/>
      <c r="BD130" s="119"/>
      <c r="BE130" s="119"/>
      <c r="BF130" s="119"/>
      <c r="BG130" s="119"/>
      <c r="BH130" s="119"/>
      <c r="BI130" s="119"/>
      <c r="BJ130" s="119"/>
      <c r="BK130" s="119"/>
      <c r="BL130" s="119"/>
      <c r="BM130" s="119"/>
      <c r="BN130" s="119"/>
      <c r="BO130" s="119"/>
      <c r="BP130" s="119"/>
      <c r="BQ130" s="119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19"/>
      <c r="CB130" s="119"/>
      <c r="CC130" s="119"/>
      <c r="CD130" s="119"/>
      <c r="CE130" s="119"/>
      <c r="CF130" s="119"/>
      <c r="CG130" s="119"/>
      <c r="CH130" s="119"/>
      <c r="CI130" s="119"/>
      <c r="CJ130" s="119"/>
      <c r="CK130" s="119"/>
      <c r="CL130" s="119"/>
      <c r="CM130" s="119"/>
      <c r="CN130" s="119"/>
      <c r="CO130" s="119"/>
      <c r="CP130" s="119"/>
      <c r="CQ130" s="119"/>
      <c r="CR130" s="119"/>
      <c r="CS130" s="119"/>
      <c r="CT130" s="119"/>
      <c r="CU130" s="119"/>
      <c r="CV130" s="119"/>
      <c r="CW130" s="119"/>
      <c r="CX130" s="119"/>
      <c r="CY130" s="119"/>
      <c r="CZ130" s="119"/>
      <c r="DA130" s="119"/>
      <c r="DB130" s="119"/>
      <c r="DC130" s="119"/>
      <c r="DD130" s="119"/>
      <c r="DE130" s="119"/>
      <c r="DF130" s="119"/>
      <c r="DG130" s="119"/>
      <c r="DH130" s="119"/>
      <c r="DI130" s="119"/>
      <c r="DJ130" s="119"/>
      <c r="DK130" s="119"/>
      <c r="DL130" s="119"/>
      <c r="DM130" s="119"/>
      <c r="DN130" s="119"/>
      <c r="DO130" s="119"/>
      <c r="DP130" s="119"/>
      <c r="DQ130" s="119"/>
      <c r="DR130" s="119"/>
      <c r="DS130" s="119"/>
      <c r="DT130" s="119"/>
      <c r="DU130" s="119"/>
      <c r="DV130" s="119"/>
      <c r="DW130" s="119"/>
      <c r="DX130" s="119"/>
      <c r="DY130" s="119"/>
      <c r="DZ130" s="119"/>
      <c r="EA130" s="119"/>
      <c r="EB130" s="119"/>
      <c r="EC130" s="119"/>
      <c r="ED130" s="119"/>
      <c r="EE130" s="119"/>
      <c r="EF130" s="119"/>
      <c r="EG130" s="119"/>
      <c r="EH130" s="119"/>
      <c r="EI130" s="119"/>
      <c r="EJ130" s="119"/>
      <c r="EK130" s="119"/>
      <c r="EL130" s="119"/>
      <c r="EM130" s="119"/>
      <c r="EN130" s="119"/>
      <c r="EO130" s="119"/>
      <c r="EP130" s="119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19"/>
      <c r="FA130" s="119"/>
      <c r="FB130" s="119"/>
      <c r="FC130" s="119"/>
      <c r="FD130" s="119"/>
      <c r="FE130" s="119"/>
      <c r="FF130" s="119"/>
      <c r="FG130" s="119"/>
      <c r="FH130" s="119"/>
      <c r="FI130" s="119"/>
      <c r="FJ130" s="119"/>
      <c r="FK130" s="119"/>
      <c r="FL130" s="119"/>
      <c r="FM130" s="119"/>
      <c r="FN130" s="119"/>
      <c r="FO130" s="119"/>
      <c r="FP130" s="119"/>
      <c r="FQ130" s="119"/>
      <c r="FR130" s="119"/>
      <c r="FS130" s="119"/>
      <c r="FT130" s="119"/>
      <c r="FU130" s="119"/>
      <c r="FV130" s="119"/>
      <c r="FW130" s="119"/>
      <c r="FX130" s="119"/>
      <c r="FY130" s="119"/>
      <c r="FZ130" s="119"/>
      <c r="GA130" s="119"/>
      <c r="GB130" s="119"/>
      <c r="GC130" s="119"/>
      <c r="GD130" s="119"/>
      <c r="GE130" s="119"/>
      <c r="GF130" s="119"/>
      <c r="GG130" s="119"/>
      <c r="GH130" s="119"/>
      <c r="GI130" s="119"/>
      <c r="GJ130" s="119"/>
      <c r="GK130" s="119"/>
      <c r="GL130" s="119"/>
      <c r="GM130" s="119"/>
      <c r="GN130" s="119"/>
      <c r="GO130" s="119"/>
      <c r="GP130" s="119"/>
      <c r="GQ130" s="119"/>
      <c r="GR130" s="119"/>
      <c r="GS130" s="119"/>
      <c r="GT130" s="119"/>
      <c r="GU130" s="119"/>
      <c r="GV130" s="119"/>
      <c r="GW130" s="119"/>
      <c r="GX130" s="119"/>
      <c r="GY130" s="119"/>
      <c r="GZ130" s="119"/>
      <c r="HA130" s="119"/>
      <c r="HB130" s="119"/>
      <c r="HC130" s="119"/>
      <c r="HD130" s="119"/>
      <c r="HE130" s="119"/>
      <c r="HF130" s="119"/>
      <c r="HG130" s="119"/>
      <c r="HH130" s="119"/>
      <c r="HI130" s="119"/>
      <c r="HJ130" s="119"/>
      <c r="HK130" s="119"/>
      <c r="HL130" s="119"/>
      <c r="HM130" s="119"/>
      <c r="HN130" s="119"/>
      <c r="HO130" s="119"/>
      <c r="HP130" s="119"/>
      <c r="HQ130" s="119"/>
      <c r="HR130" s="119"/>
      <c r="HS130" s="119"/>
      <c r="HT130" s="119"/>
      <c r="HU130" s="119"/>
      <c r="HV130" s="119"/>
      <c r="HW130" s="119"/>
      <c r="HX130" s="119"/>
      <c r="HY130" s="119"/>
      <c r="HZ130" s="119"/>
      <c r="IA130" s="119"/>
      <c r="IB130" s="119"/>
      <c r="IC130" s="119"/>
      <c r="ID130" s="119"/>
      <c r="IE130" s="119"/>
      <c r="IF130" s="119"/>
      <c r="IG130" s="119"/>
      <c r="IH130" s="119"/>
      <c r="II130" s="119"/>
      <c r="IJ130" s="119"/>
      <c r="IK130" s="119"/>
      <c r="IL130" s="119"/>
      <c r="IM130" s="119"/>
      <c r="IN130" s="119"/>
      <c r="IO130" s="119"/>
      <c r="IP130" s="119"/>
      <c r="IQ130" s="119"/>
      <c r="IR130" s="119"/>
      <c r="IS130" s="119"/>
      <c r="IT130" s="119"/>
      <c r="IU130" s="119"/>
      <c r="IV130" s="119"/>
      <c r="IW130" s="119"/>
      <c r="IX130" s="119"/>
      <c r="IY130" s="119"/>
      <c r="IZ130" s="119"/>
      <c r="JA130" s="119"/>
      <c r="JB130" s="119"/>
      <c r="JC130" s="119"/>
      <c r="JD130" s="119"/>
      <c r="JE130" s="119"/>
      <c r="JF130" s="119"/>
      <c r="JG130" s="119"/>
    </row>
    <row r="131" spans="1:267" s="117" customFormat="1" ht="69" customHeight="1" x14ac:dyDescent="0.2">
      <c r="A131" s="353">
        <v>70</v>
      </c>
      <c r="B131" s="353" t="s">
        <v>361</v>
      </c>
      <c r="C131" s="423" t="s">
        <v>47</v>
      </c>
      <c r="D131" s="423" t="s">
        <v>429</v>
      </c>
      <c r="E131" s="406" t="s">
        <v>430</v>
      </c>
      <c r="F131" s="96" t="s">
        <v>431</v>
      </c>
      <c r="G131" s="401" t="s">
        <v>29</v>
      </c>
      <c r="H131" s="380" t="s">
        <v>48</v>
      </c>
      <c r="I131" s="423" t="s">
        <v>37</v>
      </c>
      <c r="J131" s="423" t="s">
        <v>47</v>
      </c>
      <c r="K131" s="423" t="s">
        <v>37</v>
      </c>
      <c r="L131" s="425">
        <v>350</v>
      </c>
      <c r="M131" s="407" t="s">
        <v>31</v>
      </c>
      <c r="N131" s="415">
        <v>154000</v>
      </c>
      <c r="O131" s="428">
        <v>44284</v>
      </c>
      <c r="P131" s="408">
        <v>44330</v>
      </c>
      <c r="Q131" s="415">
        <f t="shared" si="6"/>
        <v>1026.6666666666667</v>
      </c>
      <c r="R131" s="412" t="s">
        <v>34</v>
      </c>
      <c r="S131" s="48">
        <v>150</v>
      </c>
      <c r="T131" s="418">
        <f>U131*100%/154000</f>
        <v>0</v>
      </c>
      <c r="U131" s="421">
        <v>0</v>
      </c>
      <c r="V131" s="410" t="s">
        <v>432</v>
      </c>
      <c r="W131" s="410" t="s">
        <v>433</v>
      </c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19"/>
      <c r="AR131" s="119"/>
      <c r="AS131" s="119"/>
      <c r="AT131" s="119"/>
      <c r="AU131" s="119"/>
      <c r="AV131" s="119"/>
      <c r="AW131" s="119"/>
      <c r="AX131" s="119"/>
      <c r="AY131" s="119"/>
      <c r="AZ131" s="119"/>
      <c r="BA131" s="119"/>
      <c r="BB131" s="119"/>
      <c r="BC131" s="119"/>
      <c r="BD131" s="119"/>
      <c r="BE131" s="119"/>
      <c r="BF131" s="119"/>
      <c r="BG131" s="119"/>
      <c r="BH131" s="119"/>
      <c r="BI131" s="119"/>
      <c r="BJ131" s="119"/>
      <c r="BK131" s="119"/>
      <c r="BL131" s="119"/>
      <c r="BM131" s="119"/>
      <c r="BN131" s="119"/>
      <c r="BO131" s="119"/>
      <c r="BP131" s="119"/>
      <c r="BQ131" s="119"/>
      <c r="BR131" s="119"/>
      <c r="BS131" s="119"/>
      <c r="BT131" s="119"/>
      <c r="BU131" s="119"/>
      <c r="BV131" s="119"/>
      <c r="BW131" s="119"/>
      <c r="BX131" s="119"/>
      <c r="BY131" s="119"/>
      <c r="BZ131" s="119"/>
      <c r="CA131" s="119"/>
      <c r="CB131" s="119"/>
      <c r="CC131" s="119"/>
      <c r="CD131" s="119"/>
      <c r="CE131" s="119"/>
      <c r="CF131" s="119"/>
      <c r="CG131" s="119"/>
      <c r="CH131" s="119"/>
      <c r="CI131" s="119"/>
      <c r="CJ131" s="119"/>
      <c r="CK131" s="119"/>
      <c r="CL131" s="119"/>
      <c r="CM131" s="119"/>
      <c r="CN131" s="119"/>
      <c r="CO131" s="119"/>
      <c r="CP131" s="119"/>
      <c r="CQ131" s="119"/>
      <c r="CR131" s="119"/>
      <c r="CS131" s="119"/>
      <c r="CT131" s="119"/>
      <c r="CU131" s="119"/>
      <c r="CV131" s="119"/>
      <c r="CW131" s="119"/>
      <c r="CX131" s="119"/>
      <c r="CY131" s="119"/>
      <c r="CZ131" s="119"/>
      <c r="DA131" s="119"/>
      <c r="DB131" s="119"/>
      <c r="DC131" s="119"/>
      <c r="DD131" s="119"/>
      <c r="DE131" s="119"/>
      <c r="DF131" s="119"/>
      <c r="DG131" s="119"/>
      <c r="DH131" s="119"/>
      <c r="DI131" s="119"/>
      <c r="DJ131" s="119"/>
      <c r="DK131" s="119"/>
      <c r="DL131" s="119"/>
      <c r="DM131" s="119"/>
      <c r="DN131" s="119"/>
      <c r="DO131" s="119"/>
      <c r="DP131" s="119"/>
      <c r="DQ131" s="119"/>
      <c r="DR131" s="119"/>
      <c r="DS131" s="119"/>
      <c r="DT131" s="119"/>
      <c r="DU131" s="119"/>
      <c r="DV131" s="119"/>
      <c r="DW131" s="119"/>
      <c r="DX131" s="119"/>
      <c r="DY131" s="119"/>
      <c r="DZ131" s="119"/>
      <c r="EA131" s="119"/>
      <c r="EB131" s="119"/>
      <c r="EC131" s="119"/>
      <c r="ED131" s="119"/>
      <c r="EE131" s="119"/>
      <c r="EF131" s="119"/>
      <c r="EG131" s="119"/>
      <c r="EH131" s="119"/>
      <c r="EI131" s="119"/>
      <c r="EJ131" s="119"/>
      <c r="EK131" s="119"/>
      <c r="EL131" s="119"/>
      <c r="EM131" s="119"/>
      <c r="EN131" s="119"/>
      <c r="EO131" s="119"/>
      <c r="EP131" s="119"/>
      <c r="EQ131" s="119"/>
      <c r="ER131" s="119"/>
      <c r="ES131" s="119"/>
      <c r="ET131" s="119"/>
      <c r="EU131" s="119"/>
      <c r="EV131" s="119"/>
      <c r="EW131" s="119"/>
      <c r="EX131" s="119"/>
      <c r="EY131" s="119"/>
      <c r="EZ131" s="119"/>
      <c r="FA131" s="119"/>
      <c r="FB131" s="119"/>
      <c r="FC131" s="119"/>
      <c r="FD131" s="119"/>
      <c r="FE131" s="119"/>
      <c r="FF131" s="119"/>
      <c r="FG131" s="119"/>
      <c r="FH131" s="119"/>
      <c r="FI131" s="119"/>
      <c r="FJ131" s="119"/>
      <c r="FK131" s="119"/>
      <c r="FL131" s="119"/>
      <c r="FM131" s="119"/>
      <c r="FN131" s="119"/>
      <c r="FO131" s="119"/>
      <c r="FP131" s="119"/>
      <c r="FQ131" s="119"/>
      <c r="FR131" s="119"/>
      <c r="FS131" s="119"/>
      <c r="FT131" s="119"/>
      <c r="FU131" s="119"/>
      <c r="FV131" s="119"/>
      <c r="FW131" s="119"/>
      <c r="FX131" s="119"/>
      <c r="FY131" s="119"/>
      <c r="FZ131" s="119"/>
      <c r="GA131" s="119"/>
      <c r="GB131" s="119"/>
      <c r="GC131" s="119"/>
      <c r="GD131" s="119"/>
      <c r="GE131" s="119"/>
      <c r="GF131" s="119"/>
      <c r="GG131" s="119"/>
      <c r="GH131" s="119"/>
      <c r="GI131" s="119"/>
      <c r="GJ131" s="119"/>
      <c r="GK131" s="119"/>
      <c r="GL131" s="119"/>
      <c r="GM131" s="119"/>
      <c r="GN131" s="119"/>
      <c r="GO131" s="119"/>
      <c r="GP131" s="119"/>
      <c r="GQ131" s="119"/>
      <c r="GR131" s="119"/>
      <c r="GS131" s="119"/>
      <c r="GT131" s="119"/>
      <c r="GU131" s="119"/>
      <c r="GV131" s="119"/>
      <c r="GW131" s="119"/>
      <c r="GX131" s="119"/>
      <c r="GY131" s="119"/>
      <c r="GZ131" s="119"/>
      <c r="HA131" s="119"/>
      <c r="HB131" s="119"/>
      <c r="HC131" s="119"/>
      <c r="HD131" s="119"/>
      <c r="HE131" s="119"/>
      <c r="HF131" s="119"/>
      <c r="HG131" s="119"/>
      <c r="HH131" s="119"/>
      <c r="HI131" s="119"/>
      <c r="HJ131" s="119"/>
      <c r="HK131" s="119"/>
      <c r="HL131" s="119"/>
      <c r="HM131" s="119"/>
      <c r="HN131" s="119"/>
      <c r="HO131" s="119"/>
      <c r="HP131" s="119"/>
      <c r="HQ131" s="119"/>
      <c r="HR131" s="119"/>
      <c r="HS131" s="119"/>
      <c r="HT131" s="119"/>
      <c r="HU131" s="119"/>
      <c r="HV131" s="119"/>
      <c r="HW131" s="119"/>
      <c r="HX131" s="119"/>
      <c r="HY131" s="119"/>
      <c r="HZ131" s="119"/>
      <c r="IA131" s="119"/>
      <c r="IB131" s="119"/>
      <c r="IC131" s="119"/>
      <c r="ID131" s="119"/>
      <c r="IE131" s="119"/>
      <c r="IF131" s="119"/>
      <c r="IG131" s="119"/>
      <c r="IH131" s="119"/>
      <c r="II131" s="119"/>
      <c r="IJ131" s="119"/>
      <c r="IK131" s="119"/>
      <c r="IL131" s="119"/>
      <c r="IM131" s="119"/>
      <c r="IN131" s="119"/>
      <c r="IO131" s="119"/>
      <c r="IP131" s="119"/>
      <c r="IQ131" s="119"/>
      <c r="IR131" s="119"/>
      <c r="IS131" s="119"/>
      <c r="IT131" s="119"/>
      <c r="IU131" s="119"/>
      <c r="IV131" s="119"/>
      <c r="IW131" s="119"/>
      <c r="IX131" s="119"/>
      <c r="IY131" s="119"/>
      <c r="IZ131" s="119"/>
      <c r="JA131" s="119"/>
      <c r="JB131" s="119"/>
      <c r="JC131" s="119"/>
      <c r="JD131" s="119"/>
      <c r="JE131" s="119"/>
      <c r="JF131" s="119"/>
      <c r="JG131" s="119"/>
    </row>
    <row r="132" spans="1:267" s="117" customFormat="1" ht="69" customHeight="1" x14ac:dyDescent="0.2">
      <c r="A132" s="353"/>
      <c r="B132" s="353"/>
      <c r="C132" s="424"/>
      <c r="D132" s="424"/>
      <c r="E132" s="414"/>
      <c r="F132" s="96" t="s">
        <v>434</v>
      </c>
      <c r="G132" s="431"/>
      <c r="H132" s="432"/>
      <c r="I132" s="424"/>
      <c r="J132" s="424"/>
      <c r="K132" s="424"/>
      <c r="L132" s="426"/>
      <c r="M132" s="427"/>
      <c r="N132" s="416"/>
      <c r="O132" s="429"/>
      <c r="P132" s="430"/>
      <c r="Q132" s="416"/>
      <c r="R132" s="413"/>
      <c r="S132" s="48">
        <v>150</v>
      </c>
      <c r="T132" s="419"/>
      <c r="U132" s="422"/>
      <c r="V132" s="411"/>
      <c r="W132" s="411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19"/>
      <c r="AR132" s="119"/>
      <c r="AS132" s="119"/>
      <c r="AT132" s="119"/>
      <c r="AU132" s="119"/>
      <c r="AV132" s="119"/>
      <c r="AW132" s="119"/>
      <c r="AX132" s="119"/>
      <c r="AY132" s="119"/>
      <c r="AZ132" s="119"/>
      <c r="BA132" s="119"/>
      <c r="BB132" s="119"/>
      <c r="BC132" s="119"/>
      <c r="BD132" s="119"/>
      <c r="BE132" s="119"/>
      <c r="BF132" s="119"/>
      <c r="BG132" s="119"/>
      <c r="BH132" s="119"/>
      <c r="BI132" s="119"/>
      <c r="BJ132" s="119"/>
      <c r="BK132" s="119"/>
      <c r="BL132" s="119"/>
      <c r="BM132" s="119"/>
      <c r="BN132" s="119"/>
      <c r="BO132" s="119"/>
      <c r="BP132" s="119"/>
      <c r="BQ132" s="119"/>
      <c r="BR132" s="119"/>
      <c r="BS132" s="119"/>
      <c r="BT132" s="119"/>
      <c r="BU132" s="119"/>
      <c r="BV132" s="119"/>
      <c r="BW132" s="119"/>
      <c r="BX132" s="119"/>
      <c r="BY132" s="119"/>
      <c r="BZ132" s="119"/>
      <c r="CA132" s="119"/>
      <c r="CB132" s="119"/>
      <c r="CC132" s="119"/>
      <c r="CD132" s="119"/>
      <c r="CE132" s="119"/>
      <c r="CF132" s="119"/>
      <c r="CG132" s="119"/>
      <c r="CH132" s="119"/>
      <c r="CI132" s="119"/>
      <c r="CJ132" s="119"/>
      <c r="CK132" s="119"/>
      <c r="CL132" s="119"/>
      <c r="CM132" s="119"/>
      <c r="CN132" s="119"/>
      <c r="CO132" s="119"/>
      <c r="CP132" s="119"/>
      <c r="CQ132" s="119"/>
      <c r="CR132" s="119"/>
      <c r="CS132" s="119"/>
      <c r="CT132" s="119"/>
      <c r="CU132" s="119"/>
      <c r="CV132" s="119"/>
      <c r="CW132" s="119"/>
      <c r="CX132" s="119"/>
      <c r="CY132" s="119"/>
      <c r="CZ132" s="119"/>
      <c r="DA132" s="119"/>
      <c r="DB132" s="119"/>
      <c r="DC132" s="119"/>
      <c r="DD132" s="119"/>
      <c r="DE132" s="119"/>
      <c r="DF132" s="119"/>
      <c r="DG132" s="119"/>
      <c r="DH132" s="119"/>
      <c r="DI132" s="119"/>
      <c r="DJ132" s="119"/>
      <c r="DK132" s="119"/>
      <c r="DL132" s="119"/>
      <c r="DM132" s="119"/>
      <c r="DN132" s="119"/>
      <c r="DO132" s="119"/>
      <c r="DP132" s="119"/>
      <c r="DQ132" s="119"/>
      <c r="DR132" s="119"/>
      <c r="DS132" s="119"/>
      <c r="DT132" s="119"/>
      <c r="DU132" s="119"/>
      <c r="DV132" s="119"/>
      <c r="DW132" s="119"/>
      <c r="DX132" s="119"/>
      <c r="DY132" s="119"/>
      <c r="DZ132" s="119"/>
      <c r="EA132" s="119"/>
      <c r="EB132" s="119"/>
      <c r="EC132" s="119"/>
      <c r="ED132" s="119"/>
      <c r="EE132" s="119"/>
      <c r="EF132" s="119"/>
      <c r="EG132" s="119"/>
      <c r="EH132" s="119"/>
      <c r="EI132" s="119"/>
      <c r="EJ132" s="119"/>
      <c r="EK132" s="119"/>
      <c r="EL132" s="119"/>
      <c r="EM132" s="119"/>
      <c r="EN132" s="119"/>
      <c r="EO132" s="119"/>
      <c r="EP132" s="119"/>
      <c r="EQ132" s="119"/>
      <c r="ER132" s="119"/>
      <c r="ES132" s="119"/>
      <c r="ET132" s="119"/>
      <c r="EU132" s="119"/>
      <c r="EV132" s="119"/>
      <c r="EW132" s="119"/>
      <c r="EX132" s="119"/>
      <c r="EY132" s="119"/>
      <c r="EZ132" s="119"/>
      <c r="FA132" s="119"/>
      <c r="FB132" s="119"/>
      <c r="FC132" s="119"/>
      <c r="FD132" s="119"/>
      <c r="FE132" s="119"/>
      <c r="FF132" s="119"/>
      <c r="FG132" s="119"/>
      <c r="FH132" s="119"/>
      <c r="FI132" s="119"/>
      <c r="FJ132" s="119"/>
      <c r="FK132" s="119"/>
      <c r="FL132" s="119"/>
      <c r="FM132" s="119"/>
      <c r="FN132" s="119"/>
      <c r="FO132" s="119"/>
      <c r="FP132" s="119"/>
      <c r="FQ132" s="119"/>
      <c r="FR132" s="119"/>
      <c r="FS132" s="119"/>
      <c r="FT132" s="119"/>
      <c r="FU132" s="119"/>
      <c r="FV132" s="119"/>
      <c r="FW132" s="119"/>
      <c r="FX132" s="119"/>
      <c r="FY132" s="119"/>
      <c r="FZ132" s="119"/>
      <c r="GA132" s="119"/>
      <c r="GB132" s="119"/>
      <c r="GC132" s="119"/>
      <c r="GD132" s="119"/>
      <c r="GE132" s="119"/>
      <c r="GF132" s="119"/>
      <c r="GG132" s="119"/>
      <c r="GH132" s="119"/>
      <c r="GI132" s="119"/>
      <c r="GJ132" s="119"/>
      <c r="GK132" s="119"/>
      <c r="GL132" s="119"/>
      <c r="GM132" s="119"/>
      <c r="GN132" s="119"/>
      <c r="GO132" s="119"/>
      <c r="GP132" s="119"/>
      <c r="GQ132" s="119"/>
      <c r="GR132" s="119"/>
      <c r="GS132" s="119"/>
      <c r="GT132" s="119"/>
      <c r="GU132" s="119"/>
      <c r="GV132" s="119"/>
      <c r="GW132" s="119"/>
      <c r="GX132" s="119"/>
      <c r="GY132" s="119"/>
      <c r="GZ132" s="119"/>
      <c r="HA132" s="119"/>
      <c r="HB132" s="119"/>
      <c r="HC132" s="119"/>
      <c r="HD132" s="119"/>
      <c r="HE132" s="119"/>
      <c r="HF132" s="119"/>
      <c r="HG132" s="119"/>
      <c r="HH132" s="119"/>
      <c r="HI132" s="119"/>
      <c r="HJ132" s="119"/>
      <c r="HK132" s="119"/>
      <c r="HL132" s="119"/>
      <c r="HM132" s="119"/>
      <c r="HN132" s="119"/>
      <c r="HO132" s="119"/>
      <c r="HP132" s="119"/>
      <c r="HQ132" s="119"/>
      <c r="HR132" s="119"/>
      <c r="HS132" s="119"/>
      <c r="HT132" s="119"/>
      <c r="HU132" s="119"/>
      <c r="HV132" s="119"/>
      <c r="HW132" s="119"/>
      <c r="HX132" s="119"/>
      <c r="HY132" s="119"/>
      <c r="HZ132" s="119"/>
      <c r="IA132" s="119"/>
      <c r="IB132" s="119"/>
      <c r="IC132" s="119"/>
      <c r="ID132" s="119"/>
      <c r="IE132" s="119"/>
      <c r="IF132" s="119"/>
      <c r="IG132" s="119"/>
      <c r="IH132" s="119"/>
      <c r="II132" s="119"/>
      <c r="IJ132" s="119"/>
      <c r="IK132" s="119"/>
      <c r="IL132" s="119"/>
      <c r="IM132" s="119"/>
      <c r="IN132" s="119"/>
      <c r="IO132" s="119"/>
      <c r="IP132" s="119"/>
      <c r="IQ132" s="119"/>
      <c r="IR132" s="119"/>
      <c r="IS132" s="119"/>
      <c r="IT132" s="119"/>
      <c r="IU132" s="119"/>
      <c r="IV132" s="119"/>
      <c r="IW132" s="119"/>
      <c r="IX132" s="119"/>
      <c r="IY132" s="119"/>
      <c r="IZ132" s="119"/>
      <c r="JA132" s="119"/>
      <c r="JB132" s="119"/>
      <c r="JC132" s="119"/>
      <c r="JD132" s="119"/>
      <c r="JE132" s="119"/>
      <c r="JF132" s="119"/>
      <c r="JG132" s="119"/>
    </row>
    <row r="133" spans="1:267" s="117" customFormat="1" ht="69" customHeight="1" x14ac:dyDescent="0.2">
      <c r="A133" s="353"/>
      <c r="B133" s="353"/>
      <c r="C133" s="382"/>
      <c r="D133" s="382"/>
      <c r="E133" s="383"/>
      <c r="F133" s="96" t="s">
        <v>435</v>
      </c>
      <c r="G133" s="402"/>
      <c r="H133" s="381"/>
      <c r="I133" s="382"/>
      <c r="J133" s="382"/>
      <c r="K133" s="382"/>
      <c r="L133" s="394"/>
      <c r="M133" s="395"/>
      <c r="N133" s="417"/>
      <c r="O133" s="396"/>
      <c r="P133" s="409"/>
      <c r="Q133" s="417"/>
      <c r="R133" s="391"/>
      <c r="S133" s="48">
        <v>100</v>
      </c>
      <c r="T133" s="420"/>
      <c r="U133" s="392"/>
      <c r="V133" s="393"/>
      <c r="W133" s="393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19"/>
      <c r="AR133" s="119"/>
      <c r="AS133" s="119"/>
      <c r="AT133" s="119"/>
      <c r="AU133" s="119"/>
      <c r="AV133" s="119"/>
      <c r="AW133" s="119"/>
      <c r="AX133" s="119"/>
      <c r="AY133" s="119"/>
      <c r="AZ133" s="119"/>
      <c r="BA133" s="119"/>
      <c r="BB133" s="119"/>
      <c r="BC133" s="119"/>
      <c r="BD133" s="119"/>
      <c r="BE133" s="119"/>
      <c r="BF133" s="119"/>
      <c r="BG133" s="119"/>
      <c r="BH133" s="119"/>
      <c r="BI133" s="119"/>
      <c r="BJ133" s="119"/>
      <c r="BK133" s="119"/>
      <c r="BL133" s="119"/>
      <c r="BM133" s="119"/>
      <c r="BN133" s="119"/>
      <c r="BO133" s="119"/>
      <c r="BP133" s="119"/>
      <c r="BQ133" s="119"/>
      <c r="BR133" s="119"/>
      <c r="BS133" s="119"/>
      <c r="BT133" s="119"/>
      <c r="BU133" s="119"/>
      <c r="BV133" s="119"/>
      <c r="BW133" s="119"/>
      <c r="BX133" s="119"/>
      <c r="BY133" s="119"/>
      <c r="BZ133" s="119"/>
      <c r="CA133" s="119"/>
      <c r="CB133" s="119"/>
      <c r="CC133" s="119"/>
      <c r="CD133" s="119"/>
      <c r="CE133" s="119"/>
      <c r="CF133" s="119"/>
      <c r="CG133" s="119"/>
      <c r="CH133" s="119"/>
      <c r="CI133" s="119"/>
      <c r="CJ133" s="119"/>
      <c r="CK133" s="119"/>
      <c r="CL133" s="119"/>
      <c r="CM133" s="119"/>
      <c r="CN133" s="119"/>
      <c r="CO133" s="119"/>
      <c r="CP133" s="119"/>
      <c r="CQ133" s="119"/>
      <c r="CR133" s="119"/>
      <c r="CS133" s="119"/>
      <c r="CT133" s="119"/>
      <c r="CU133" s="119"/>
      <c r="CV133" s="119"/>
      <c r="CW133" s="119"/>
      <c r="CX133" s="119"/>
      <c r="CY133" s="119"/>
      <c r="CZ133" s="119"/>
      <c r="DA133" s="119"/>
      <c r="DB133" s="119"/>
      <c r="DC133" s="119"/>
      <c r="DD133" s="119"/>
      <c r="DE133" s="119"/>
      <c r="DF133" s="119"/>
      <c r="DG133" s="119"/>
      <c r="DH133" s="119"/>
      <c r="DI133" s="119"/>
      <c r="DJ133" s="119"/>
      <c r="DK133" s="119"/>
      <c r="DL133" s="119"/>
      <c r="DM133" s="119"/>
      <c r="DN133" s="119"/>
      <c r="DO133" s="119"/>
      <c r="DP133" s="119"/>
      <c r="DQ133" s="119"/>
      <c r="DR133" s="119"/>
      <c r="DS133" s="119"/>
      <c r="DT133" s="119"/>
      <c r="DU133" s="119"/>
      <c r="DV133" s="119"/>
      <c r="DW133" s="119"/>
      <c r="DX133" s="119"/>
      <c r="DY133" s="119"/>
      <c r="DZ133" s="119"/>
      <c r="EA133" s="119"/>
      <c r="EB133" s="119"/>
      <c r="EC133" s="119"/>
      <c r="ED133" s="119"/>
      <c r="EE133" s="119"/>
      <c r="EF133" s="119"/>
      <c r="EG133" s="119"/>
      <c r="EH133" s="119"/>
      <c r="EI133" s="119"/>
      <c r="EJ133" s="119"/>
      <c r="EK133" s="119"/>
      <c r="EL133" s="119"/>
      <c r="EM133" s="119"/>
      <c r="EN133" s="119"/>
      <c r="EO133" s="119"/>
      <c r="EP133" s="119"/>
      <c r="EQ133" s="119"/>
      <c r="ER133" s="119"/>
      <c r="ES133" s="119"/>
      <c r="ET133" s="119"/>
      <c r="EU133" s="119"/>
      <c r="EV133" s="119"/>
      <c r="EW133" s="119"/>
      <c r="EX133" s="119"/>
      <c r="EY133" s="119"/>
      <c r="EZ133" s="119"/>
      <c r="FA133" s="119"/>
      <c r="FB133" s="119"/>
      <c r="FC133" s="119"/>
      <c r="FD133" s="119"/>
      <c r="FE133" s="119"/>
      <c r="FF133" s="119"/>
      <c r="FG133" s="119"/>
      <c r="FH133" s="119"/>
      <c r="FI133" s="119"/>
      <c r="FJ133" s="119"/>
      <c r="FK133" s="119"/>
      <c r="FL133" s="119"/>
      <c r="FM133" s="119"/>
      <c r="FN133" s="119"/>
      <c r="FO133" s="119"/>
      <c r="FP133" s="119"/>
      <c r="FQ133" s="119"/>
      <c r="FR133" s="119"/>
      <c r="FS133" s="119"/>
      <c r="FT133" s="119"/>
      <c r="FU133" s="119"/>
      <c r="FV133" s="119"/>
      <c r="FW133" s="119"/>
      <c r="FX133" s="119"/>
      <c r="FY133" s="119"/>
      <c r="FZ133" s="119"/>
      <c r="GA133" s="119"/>
      <c r="GB133" s="119"/>
      <c r="GC133" s="119"/>
      <c r="GD133" s="119"/>
      <c r="GE133" s="119"/>
      <c r="GF133" s="119"/>
      <c r="GG133" s="119"/>
      <c r="GH133" s="119"/>
      <c r="GI133" s="119"/>
      <c r="GJ133" s="119"/>
      <c r="GK133" s="119"/>
      <c r="GL133" s="119"/>
      <c r="GM133" s="119"/>
      <c r="GN133" s="119"/>
      <c r="GO133" s="119"/>
      <c r="GP133" s="119"/>
      <c r="GQ133" s="119"/>
      <c r="GR133" s="119"/>
      <c r="GS133" s="119"/>
      <c r="GT133" s="119"/>
      <c r="GU133" s="119"/>
      <c r="GV133" s="119"/>
      <c r="GW133" s="119"/>
      <c r="GX133" s="119"/>
      <c r="GY133" s="119"/>
      <c r="GZ133" s="119"/>
      <c r="HA133" s="119"/>
      <c r="HB133" s="119"/>
      <c r="HC133" s="119"/>
      <c r="HD133" s="119"/>
      <c r="HE133" s="119"/>
      <c r="HF133" s="119"/>
      <c r="HG133" s="119"/>
      <c r="HH133" s="119"/>
      <c r="HI133" s="119"/>
      <c r="HJ133" s="119"/>
      <c r="HK133" s="119"/>
      <c r="HL133" s="119"/>
      <c r="HM133" s="119"/>
      <c r="HN133" s="119"/>
      <c r="HO133" s="119"/>
      <c r="HP133" s="119"/>
      <c r="HQ133" s="119"/>
      <c r="HR133" s="119"/>
      <c r="HS133" s="119"/>
      <c r="HT133" s="119"/>
      <c r="HU133" s="119"/>
      <c r="HV133" s="119"/>
      <c r="HW133" s="119"/>
      <c r="HX133" s="119"/>
      <c r="HY133" s="119"/>
      <c r="HZ133" s="119"/>
      <c r="IA133" s="119"/>
      <c r="IB133" s="119"/>
      <c r="IC133" s="119"/>
      <c r="ID133" s="119"/>
      <c r="IE133" s="119"/>
      <c r="IF133" s="119"/>
      <c r="IG133" s="119"/>
      <c r="IH133" s="119"/>
      <c r="II133" s="119"/>
      <c r="IJ133" s="119"/>
      <c r="IK133" s="119"/>
      <c r="IL133" s="119"/>
      <c r="IM133" s="119"/>
      <c r="IN133" s="119"/>
      <c r="IO133" s="119"/>
      <c r="IP133" s="119"/>
      <c r="IQ133" s="119"/>
      <c r="IR133" s="119"/>
      <c r="IS133" s="119"/>
      <c r="IT133" s="119"/>
      <c r="IU133" s="119"/>
      <c r="IV133" s="119"/>
      <c r="IW133" s="119"/>
      <c r="IX133" s="119"/>
      <c r="IY133" s="119"/>
      <c r="IZ133" s="119"/>
      <c r="JA133" s="119"/>
      <c r="JB133" s="119"/>
      <c r="JC133" s="119"/>
      <c r="JD133" s="119"/>
      <c r="JE133" s="119"/>
      <c r="JF133" s="119"/>
      <c r="JG133" s="119"/>
    </row>
    <row r="134" spans="1:267" s="117" customFormat="1" ht="69" customHeight="1" x14ac:dyDescent="0.2">
      <c r="A134" s="76">
        <v>71</v>
      </c>
      <c r="B134" s="76" t="s">
        <v>361</v>
      </c>
      <c r="C134" s="77" t="s">
        <v>47</v>
      </c>
      <c r="D134" s="77" t="s">
        <v>436</v>
      </c>
      <c r="E134" s="79" t="s">
        <v>437</v>
      </c>
      <c r="F134" s="96" t="s">
        <v>438</v>
      </c>
      <c r="G134" s="86" t="s">
        <v>29</v>
      </c>
      <c r="H134" s="76" t="s">
        <v>45</v>
      </c>
      <c r="I134" s="77" t="s">
        <v>41</v>
      </c>
      <c r="J134" s="77" t="s">
        <v>47</v>
      </c>
      <c r="K134" s="77" t="s">
        <v>41</v>
      </c>
      <c r="L134" s="88">
        <v>235</v>
      </c>
      <c r="M134" s="81" t="s">
        <v>31</v>
      </c>
      <c r="N134" s="95">
        <v>189000</v>
      </c>
      <c r="O134" s="82">
        <v>44281</v>
      </c>
      <c r="P134" s="85">
        <v>44344</v>
      </c>
      <c r="Q134" s="91">
        <f t="shared" ref="Q134:Q156" si="7">N134/S134</f>
        <v>135</v>
      </c>
      <c r="R134" s="83" t="s">
        <v>34</v>
      </c>
      <c r="S134" s="48">
        <v>1400</v>
      </c>
      <c r="T134" s="89">
        <f>U134*100%/N134</f>
        <v>0</v>
      </c>
      <c r="U134" s="78">
        <v>0</v>
      </c>
      <c r="V134" s="59" t="s">
        <v>439</v>
      </c>
      <c r="W134" s="59" t="s">
        <v>440</v>
      </c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  <c r="AV134" s="119"/>
      <c r="AW134" s="119"/>
      <c r="AX134" s="119"/>
      <c r="AY134" s="119"/>
      <c r="AZ134" s="119"/>
      <c r="BA134" s="119"/>
      <c r="BB134" s="119"/>
      <c r="BC134" s="119"/>
      <c r="BD134" s="119"/>
      <c r="BE134" s="119"/>
      <c r="BF134" s="119"/>
      <c r="BG134" s="119"/>
      <c r="BH134" s="119"/>
      <c r="BI134" s="119"/>
      <c r="BJ134" s="119"/>
      <c r="BK134" s="119"/>
      <c r="BL134" s="119"/>
      <c r="BM134" s="119"/>
      <c r="BN134" s="119"/>
      <c r="BO134" s="119"/>
      <c r="BP134" s="119"/>
      <c r="BQ134" s="119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19"/>
      <c r="CB134" s="119"/>
      <c r="CC134" s="119"/>
      <c r="CD134" s="119"/>
      <c r="CE134" s="119"/>
      <c r="CF134" s="119"/>
      <c r="CG134" s="119"/>
      <c r="CH134" s="119"/>
      <c r="CI134" s="119"/>
      <c r="CJ134" s="119"/>
      <c r="CK134" s="119"/>
      <c r="CL134" s="119"/>
      <c r="CM134" s="119"/>
      <c r="CN134" s="119"/>
      <c r="CO134" s="119"/>
      <c r="CP134" s="119"/>
      <c r="CQ134" s="119"/>
      <c r="CR134" s="119"/>
      <c r="CS134" s="119"/>
      <c r="CT134" s="119"/>
      <c r="CU134" s="119"/>
      <c r="CV134" s="119"/>
      <c r="CW134" s="119"/>
      <c r="CX134" s="119"/>
      <c r="CY134" s="119"/>
      <c r="CZ134" s="119"/>
      <c r="DA134" s="119"/>
      <c r="DB134" s="119"/>
      <c r="DC134" s="119"/>
      <c r="DD134" s="119"/>
      <c r="DE134" s="119"/>
      <c r="DF134" s="119"/>
      <c r="DG134" s="119"/>
      <c r="DH134" s="119"/>
      <c r="DI134" s="119"/>
      <c r="DJ134" s="119"/>
      <c r="DK134" s="119"/>
      <c r="DL134" s="119"/>
      <c r="DM134" s="119"/>
      <c r="DN134" s="119"/>
      <c r="DO134" s="119"/>
      <c r="DP134" s="119"/>
      <c r="DQ134" s="119"/>
      <c r="DR134" s="119"/>
      <c r="DS134" s="119"/>
      <c r="DT134" s="119"/>
      <c r="DU134" s="119"/>
      <c r="DV134" s="119"/>
      <c r="DW134" s="119"/>
      <c r="DX134" s="119"/>
      <c r="DY134" s="119"/>
      <c r="DZ134" s="119"/>
      <c r="EA134" s="119"/>
      <c r="EB134" s="119"/>
      <c r="EC134" s="119"/>
      <c r="ED134" s="119"/>
      <c r="EE134" s="119"/>
      <c r="EF134" s="119"/>
      <c r="EG134" s="119"/>
      <c r="EH134" s="119"/>
      <c r="EI134" s="119"/>
      <c r="EJ134" s="119"/>
      <c r="EK134" s="119"/>
      <c r="EL134" s="119"/>
      <c r="EM134" s="119"/>
      <c r="EN134" s="119"/>
      <c r="EO134" s="119"/>
      <c r="EP134" s="119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19"/>
      <c r="FA134" s="119"/>
      <c r="FB134" s="119"/>
      <c r="FC134" s="119"/>
      <c r="FD134" s="119"/>
      <c r="FE134" s="119"/>
      <c r="FF134" s="119"/>
      <c r="FG134" s="119"/>
      <c r="FH134" s="119"/>
      <c r="FI134" s="119"/>
      <c r="FJ134" s="119"/>
      <c r="FK134" s="119"/>
      <c r="FL134" s="119"/>
      <c r="FM134" s="119"/>
      <c r="FN134" s="119"/>
      <c r="FO134" s="119"/>
      <c r="FP134" s="119"/>
      <c r="FQ134" s="119"/>
      <c r="FR134" s="119"/>
      <c r="FS134" s="119"/>
      <c r="FT134" s="119"/>
      <c r="FU134" s="119"/>
      <c r="FV134" s="119"/>
      <c r="FW134" s="119"/>
      <c r="FX134" s="119"/>
      <c r="FY134" s="119"/>
      <c r="FZ134" s="119"/>
      <c r="GA134" s="119"/>
      <c r="GB134" s="119"/>
      <c r="GC134" s="119"/>
      <c r="GD134" s="119"/>
      <c r="GE134" s="119"/>
      <c r="GF134" s="119"/>
      <c r="GG134" s="119"/>
      <c r="GH134" s="119"/>
      <c r="GI134" s="119"/>
      <c r="GJ134" s="119"/>
      <c r="GK134" s="119"/>
      <c r="GL134" s="119"/>
      <c r="GM134" s="119"/>
      <c r="GN134" s="119"/>
      <c r="GO134" s="119"/>
      <c r="GP134" s="119"/>
      <c r="GQ134" s="119"/>
      <c r="GR134" s="119"/>
      <c r="GS134" s="119"/>
      <c r="GT134" s="119"/>
      <c r="GU134" s="119"/>
      <c r="GV134" s="119"/>
      <c r="GW134" s="119"/>
      <c r="GX134" s="119"/>
      <c r="GY134" s="119"/>
      <c r="GZ134" s="119"/>
      <c r="HA134" s="119"/>
      <c r="HB134" s="119"/>
      <c r="HC134" s="119"/>
      <c r="HD134" s="119"/>
      <c r="HE134" s="119"/>
      <c r="HF134" s="119"/>
      <c r="HG134" s="119"/>
      <c r="HH134" s="119"/>
      <c r="HI134" s="119"/>
      <c r="HJ134" s="119"/>
      <c r="HK134" s="119"/>
      <c r="HL134" s="119"/>
      <c r="HM134" s="119"/>
      <c r="HN134" s="119"/>
      <c r="HO134" s="119"/>
      <c r="HP134" s="119"/>
      <c r="HQ134" s="119"/>
      <c r="HR134" s="119"/>
      <c r="HS134" s="119"/>
      <c r="HT134" s="119"/>
      <c r="HU134" s="119"/>
      <c r="HV134" s="119"/>
      <c r="HW134" s="119"/>
      <c r="HX134" s="119"/>
      <c r="HY134" s="119"/>
      <c r="HZ134" s="119"/>
      <c r="IA134" s="119"/>
      <c r="IB134" s="119"/>
      <c r="IC134" s="119"/>
      <c r="ID134" s="119"/>
      <c r="IE134" s="119"/>
      <c r="IF134" s="119"/>
      <c r="IG134" s="119"/>
      <c r="IH134" s="119"/>
      <c r="II134" s="119"/>
      <c r="IJ134" s="119"/>
      <c r="IK134" s="119"/>
      <c r="IL134" s="119"/>
      <c r="IM134" s="119"/>
      <c r="IN134" s="119"/>
      <c r="IO134" s="119"/>
      <c r="IP134" s="119"/>
      <c r="IQ134" s="119"/>
      <c r="IR134" s="119"/>
      <c r="IS134" s="119"/>
      <c r="IT134" s="119"/>
      <c r="IU134" s="119"/>
      <c r="IV134" s="119"/>
      <c r="IW134" s="119"/>
      <c r="IX134" s="119"/>
      <c r="IY134" s="119"/>
      <c r="IZ134" s="119"/>
      <c r="JA134" s="119"/>
      <c r="JB134" s="119"/>
      <c r="JC134" s="119"/>
      <c r="JD134" s="119"/>
      <c r="JE134" s="119"/>
      <c r="JF134" s="119"/>
      <c r="JG134" s="119"/>
    </row>
    <row r="135" spans="1:267" s="117" customFormat="1" ht="69" customHeight="1" x14ac:dyDescent="0.2">
      <c r="A135" s="403">
        <v>72</v>
      </c>
      <c r="B135" s="353" t="s">
        <v>441</v>
      </c>
      <c r="C135" s="353" t="s">
        <v>49</v>
      </c>
      <c r="D135" s="354" t="s">
        <v>442</v>
      </c>
      <c r="E135" s="353">
        <v>1221</v>
      </c>
      <c r="F135" s="96" t="s">
        <v>443</v>
      </c>
      <c r="G135" s="372" t="s">
        <v>44</v>
      </c>
      <c r="H135" s="353" t="s">
        <v>36</v>
      </c>
      <c r="I135" s="354" t="s">
        <v>37</v>
      </c>
      <c r="J135" s="353" t="s">
        <v>49</v>
      </c>
      <c r="K135" s="354" t="s">
        <v>37</v>
      </c>
      <c r="L135" s="370">
        <v>230</v>
      </c>
      <c r="M135" s="81" t="s">
        <v>31</v>
      </c>
      <c r="N135" s="95">
        <v>179146.86</v>
      </c>
      <c r="O135" s="368">
        <v>44256</v>
      </c>
      <c r="P135" s="368">
        <v>44330</v>
      </c>
      <c r="Q135" s="91">
        <f t="shared" si="7"/>
        <v>853.08028571428565</v>
      </c>
      <c r="R135" s="369" t="s">
        <v>39</v>
      </c>
      <c r="S135" s="48">
        <v>210</v>
      </c>
      <c r="T135" s="375">
        <f>U135*100%/232836.89</f>
        <v>0</v>
      </c>
      <c r="U135" s="355">
        <v>0</v>
      </c>
      <c r="V135" s="373" t="s">
        <v>305</v>
      </c>
      <c r="W135" s="373" t="s">
        <v>306</v>
      </c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/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/>
      <c r="BP135" s="119"/>
      <c r="BQ135" s="119"/>
      <c r="BR135" s="119"/>
      <c r="BS135" s="119"/>
      <c r="BT135" s="119"/>
      <c r="BU135" s="119"/>
      <c r="BV135" s="119"/>
      <c r="BW135" s="119"/>
      <c r="BX135" s="119"/>
      <c r="BY135" s="119"/>
      <c r="BZ135" s="119"/>
      <c r="CA135" s="119"/>
      <c r="CB135" s="119"/>
      <c r="CC135" s="119"/>
      <c r="CD135" s="119"/>
      <c r="CE135" s="119"/>
      <c r="CF135" s="119"/>
      <c r="CG135" s="119"/>
      <c r="CH135" s="119"/>
      <c r="CI135" s="119"/>
      <c r="CJ135" s="119"/>
      <c r="CK135" s="119"/>
      <c r="CL135" s="119"/>
      <c r="CM135" s="119"/>
      <c r="CN135" s="119"/>
      <c r="CO135" s="119"/>
      <c r="CP135" s="119"/>
      <c r="CQ135" s="119"/>
      <c r="CR135" s="119"/>
      <c r="CS135" s="119"/>
      <c r="CT135" s="119"/>
      <c r="CU135" s="119"/>
      <c r="CV135" s="119"/>
      <c r="CW135" s="119"/>
      <c r="CX135" s="119"/>
      <c r="CY135" s="119"/>
      <c r="CZ135" s="119"/>
      <c r="DA135" s="119"/>
      <c r="DB135" s="119"/>
      <c r="DC135" s="119"/>
      <c r="DD135" s="119"/>
      <c r="DE135" s="119"/>
      <c r="DF135" s="119"/>
      <c r="DG135" s="119"/>
      <c r="DH135" s="119"/>
      <c r="DI135" s="119"/>
      <c r="DJ135" s="119"/>
      <c r="DK135" s="119"/>
      <c r="DL135" s="119"/>
      <c r="DM135" s="119"/>
      <c r="DN135" s="119"/>
      <c r="DO135" s="119"/>
      <c r="DP135" s="119"/>
      <c r="DQ135" s="119"/>
      <c r="DR135" s="119"/>
      <c r="DS135" s="119"/>
      <c r="DT135" s="119"/>
      <c r="DU135" s="119"/>
      <c r="DV135" s="119"/>
      <c r="DW135" s="119"/>
      <c r="DX135" s="119"/>
      <c r="DY135" s="119"/>
      <c r="DZ135" s="119"/>
      <c r="EA135" s="119"/>
      <c r="EB135" s="119"/>
      <c r="EC135" s="119"/>
      <c r="ED135" s="119"/>
      <c r="EE135" s="119"/>
      <c r="EF135" s="119"/>
      <c r="EG135" s="119"/>
      <c r="EH135" s="119"/>
      <c r="EI135" s="119"/>
      <c r="EJ135" s="119"/>
      <c r="EK135" s="119"/>
      <c r="EL135" s="119"/>
      <c r="EM135" s="119"/>
      <c r="EN135" s="119"/>
      <c r="EO135" s="119"/>
      <c r="EP135" s="119"/>
      <c r="EQ135" s="119"/>
      <c r="ER135" s="119"/>
      <c r="ES135" s="119"/>
      <c r="ET135" s="119"/>
      <c r="EU135" s="119"/>
      <c r="EV135" s="119"/>
      <c r="EW135" s="119"/>
      <c r="EX135" s="119"/>
      <c r="EY135" s="119"/>
      <c r="EZ135" s="119"/>
      <c r="FA135" s="119"/>
      <c r="FB135" s="119"/>
      <c r="FC135" s="119"/>
      <c r="FD135" s="119"/>
      <c r="FE135" s="119"/>
      <c r="FF135" s="119"/>
      <c r="FG135" s="119"/>
      <c r="FH135" s="119"/>
      <c r="FI135" s="119"/>
      <c r="FJ135" s="119"/>
      <c r="FK135" s="119"/>
      <c r="FL135" s="119"/>
      <c r="FM135" s="119"/>
      <c r="FN135" s="119"/>
      <c r="FO135" s="119"/>
      <c r="FP135" s="119"/>
      <c r="FQ135" s="119"/>
      <c r="FR135" s="119"/>
      <c r="FS135" s="119"/>
      <c r="FT135" s="119"/>
      <c r="FU135" s="119"/>
      <c r="FV135" s="119"/>
      <c r="FW135" s="119"/>
      <c r="FX135" s="119"/>
      <c r="FY135" s="119"/>
      <c r="FZ135" s="119"/>
      <c r="GA135" s="119"/>
      <c r="GB135" s="119"/>
      <c r="GC135" s="119"/>
      <c r="GD135" s="119"/>
      <c r="GE135" s="119"/>
      <c r="GF135" s="119"/>
      <c r="GG135" s="119"/>
      <c r="GH135" s="119"/>
      <c r="GI135" s="119"/>
      <c r="GJ135" s="119"/>
      <c r="GK135" s="119"/>
      <c r="GL135" s="119"/>
      <c r="GM135" s="119"/>
      <c r="GN135" s="119"/>
      <c r="GO135" s="119"/>
      <c r="GP135" s="119"/>
      <c r="GQ135" s="119"/>
      <c r="GR135" s="119"/>
      <c r="GS135" s="119"/>
      <c r="GT135" s="119"/>
      <c r="GU135" s="119"/>
      <c r="GV135" s="119"/>
      <c r="GW135" s="119"/>
      <c r="GX135" s="119"/>
      <c r="GY135" s="119"/>
      <c r="GZ135" s="119"/>
      <c r="HA135" s="119"/>
      <c r="HB135" s="119"/>
      <c r="HC135" s="119"/>
      <c r="HD135" s="119"/>
      <c r="HE135" s="119"/>
      <c r="HF135" s="119"/>
      <c r="HG135" s="119"/>
      <c r="HH135" s="119"/>
      <c r="HI135" s="119"/>
      <c r="HJ135" s="119"/>
      <c r="HK135" s="119"/>
      <c r="HL135" s="119"/>
      <c r="HM135" s="119"/>
      <c r="HN135" s="119"/>
      <c r="HO135" s="119"/>
      <c r="HP135" s="119"/>
      <c r="HQ135" s="119"/>
      <c r="HR135" s="119"/>
      <c r="HS135" s="119"/>
      <c r="HT135" s="119"/>
      <c r="HU135" s="119"/>
      <c r="HV135" s="119"/>
      <c r="HW135" s="119"/>
      <c r="HX135" s="119"/>
      <c r="HY135" s="119"/>
      <c r="HZ135" s="119"/>
      <c r="IA135" s="119"/>
      <c r="IB135" s="119"/>
      <c r="IC135" s="119"/>
      <c r="ID135" s="119"/>
      <c r="IE135" s="119"/>
      <c r="IF135" s="119"/>
      <c r="IG135" s="119"/>
      <c r="IH135" s="119"/>
      <c r="II135" s="119"/>
      <c r="IJ135" s="119"/>
      <c r="IK135" s="119"/>
      <c r="IL135" s="119"/>
      <c r="IM135" s="119"/>
      <c r="IN135" s="119"/>
      <c r="IO135" s="119"/>
      <c r="IP135" s="119"/>
      <c r="IQ135" s="119"/>
      <c r="IR135" s="119"/>
      <c r="IS135" s="119"/>
      <c r="IT135" s="119"/>
      <c r="IU135" s="119"/>
      <c r="IV135" s="119"/>
      <c r="IW135" s="119"/>
      <c r="IX135" s="119"/>
      <c r="IY135" s="119"/>
      <c r="IZ135" s="119"/>
      <c r="JA135" s="119"/>
      <c r="JB135" s="119"/>
      <c r="JC135" s="119"/>
      <c r="JD135" s="119"/>
      <c r="JE135" s="119"/>
      <c r="JF135" s="119"/>
      <c r="JG135" s="119"/>
    </row>
    <row r="136" spans="1:267" s="117" customFormat="1" ht="69" customHeight="1" x14ac:dyDescent="0.2">
      <c r="A136" s="404"/>
      <c r="B136" s="353"/>
      <c r="C136" s="353"/>
      <c r="D136" s="354"/>
      <c r="E136" s="353"/>
      <c r="F136" s="96" t="s">
        <v>444</v>
      </c>
      <c r="G136" s="372"/>
      <c r="H136" s="353"/>
      <c r="I136" s="354"/>
      <c r="J136" s="353"/>
      <c r="K136" s="354"/>
      <c r="L136" s="370"/>
      <c r="M136" s="81" t="s">
        <v>31</v>
      </c>
      <c r="N136" s="95">
        <v>53690.04</v>
      </c>
      <c r="O136" s="368"/>
      <c r="P136" s="368"/>
      <c r="Q136" s="91">
        <f t="shared" si="7"/>
        <v>236.52</v>
      </c>
      <c r="R136" s="369"/>
      <c r="S136" s="48">
        <v>227</v>
      </c>
      <c r="T136" s="375"/>
      <c r="U136" s="355"/>
      <c r="V136" s="373"/>
      <c r="W136" s="373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  <c r="AU136" s="119"/>
      <c r="AV136" s="119"/>
      <c r="AW136" s="119"/>
      <c r="AX136" s="119"/>
      <c r="AY136" s="119"/>
      <c r="AZ136" s="119"/>
      <c r="BA136" s="119"/>
      <c r="BB136" s="119"/>
      <c r="BC136" s="119"/>
      <c r="BD136" s="119"/>
      <c r="BE136" s="119"/>
      <c r="BF136" s="119"/>
      <c r="BG136" s="119"/>
      <c r="BH136" s="119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119"/>
      <c r="BS136" s="119"/>
      <c r="BT136" s="119"/>
      <c r="BU136" s="119"/>
      <c r="BV136" s="119"/>
      <c r="BW136" s="119"/>
      <c r="BX136" s="119"/>
      <c r="BY136" s="119"/>
      <c r="BZ136" s="119"/>
      <c r="CA136" s="119"/>
      <c r="CB136" s="119"/>
      <c r="CC136" s="119"/>
      <c r="CD136" s="119"/>
      <c r="CE136" s="119"/>
      <c r="CF136" s="119"/>
      <c r="CG136" s="119"/>
      <c r="CH136" s="119"/>
      <c r="CI136" s="119"/>
      <c r="CJ136" s="119"/>
      <c r="CK136" s="119"/>
      <c r="CL136" s="119"/>
      <c r="CM136" s="119"/>
      <c r="CN136" s="119"/>
      <c r="CO136" s="119"/>
      <c r="CP136" s="119"/>
      <c r="CQ136" s="119"/>
      <c r="CR136" s="119"/>
      <c r="CS136" s="119"/>
      <c r="CT136" s="119"/>
      <c r="CU136" s="119"/>
      <c r="CV136" s="119"/>
      <c r="CW136" s="119"/>
      <c r="CX136" s="119"/>
      <c r="CY136" s="119"/>
      <c r="CZ136" s="119"/>
      <c r="DA136" s="119"/>
      <c r="DB136" s="119"/>
      <c r="DC136" s="119"/>
      <c r="DD136" s="119"/>
      <c r="DE136" s="119"/>
      <c r="DF136" s="119"/>
      <c r="DG136" s="119"/>
      <c r="DH136" s="119"/>
      <c r="DI136" s="119"/>
      <c r="DJ136" s="119"/>
      <c r="DK136" s="119"/>
      <c r="DL136" s="119"/>
      <c r="DM136" s="119"/>
      <c r="DN136" s="119"/>
      <c r="DO136" s="119"/>
      <c r="DP136" s="119"/>
      <c r="DQ136" s="119"/>
      <c r="DR136" s="119"/>
      <c r="DS136" s="119"/>
      <c r="DT136" s="119"/>
      <c r="DU136" s="119"/>
      <c r="DV136" s="119"/>
      <c r="DW136" s="119"/>
      <c r="DX136" s="119"/>
      <c r="DY136" s="119"/>
      <c r="DZ136" s="119"/>
      <c r="EA136" s="119"/>
      <c r="EB136" s="119"/>
      <c r="EC136" s="119"/>
      <c r="ED136" s="119"/>
      <c r="EE136" s="119"/>
      <c r="EF136" s="119"/>
      <c r="EG136" s="119"/>
      <c r="EH136" s="119"/>
      <c r="EI136" s="119"/>
      <c r="EJ136" s="119"/>
      <c r="EK136" s="119"/>
      <c r="EL136" s="119"/>
      <c r="EM136" s="119"/>
      <c r="EN136" s="119"/>
      <c r="EO136" s="119"/>
      <c r="EP136" s="119"/>
      <c r="EQ136" s="119"/>
      <c r="ER136" s="119"/>
      <c r="ES136" s="119"/>
      <c r="ET136" s="119"/>
      <c r="EU136" s="119"/>
      <c r="EV136" s="119"/>
      <c r="EW136" s="119"/>
      <c r="EX136" s="119"/>
      <c r="EY136" s="119"/>
      <c r="EZ136" s="119"/>
      <c r="FA136" s="119"/>
      <c r="FB136" s="119"/>
      <c r="FC136" s="119"/>
      <c r="FD136" s="119"/>
      <c r="FE136" s="119"/>
      <c r="FF136" s="119"/>
      <c r="FG136" s="119"/>
      <c r="FH136" s="119"/>
      <c r="FI136" s="119"/>
      <c r="FJ136" s="119"/>
      <c r="FK136" s="119"/>
      <c r="FL136" s="119"/>
      <c r="FM136" s="119"/>
      <c r="FN136" s="119"/>
      <c r="FO136" s="119"/>
      <c r="FP136" s="119"/>
      <c r="FQ136" s="119"/>
      <c r="FR136" s="119"/>
      <c r="FS136" s="119"/>
      <c r="FT136" s="119"/>
      <c r="FU136" s="119"/>
      <c r="FV136" s="119"/>
      <c r="FW136" s="119"/>
      <c r="FX136" s="119"/>
      <c r="FY136" s="119"/>
      <c r="FZ136" s="119"/>
      <c r="GA136" s="119"/>
      <c r="GB136" s="119"/>
      <c r="GC136" s="119"/>
      <c r="GD136" s="119"/>
      <c r="GE136" s="119"/>
      <c r="GF136" s="119"/>
      <c r="GG136" s="119"/>
      <c r="GH136" s="119"/>
      <c r="GI136" s="119"/>
      <c r="GJ136" s="119"/>
      <c r="GK136" s="119"/>
      <c r="GL136" s="119"/>
      <c r="GM136" s="119"/>
      <c r="GN136" s="119"/>
      <c r="GO136" s="119"/>
      <c r="GP136" s="119"/>
      <c r="GQ136" s="119"/>
      <c r="GR136" s="119"/>
      <c r="GS136" s="119"/>
      <c r="GT136" s="119"/>
      <c r="GU136" s="119"/>
      <c r="GV136" s="119"/>
      <c r="GW136" s="119"/>
      <c r="GX136" s="119"/>
      <c r="GY136" s="119"/>
      <c r="GZ136" s="119"/>
      <c r="HA136" s="119"/>
      <c r="HB136" s="119"/>
      <c r="HC136" s="119"/>
      <c r="HD136" s="119"/>
      <c r="HE136" s="119"/>
      <c r="HF136" s="119"/>
      <c r="HG136" s="119"/>
      <c r="HH136" s="119"/>
      <c r="HI136" s="119"/>
      <c r="HJ136" s="119"/>
      <c r="HK136" s="119"/>
      <c r="HL136" s="119"/>
      <c r="HM136" s="119"/>
      <c r="HN136" s="119"/>
      <c r="HO136" s="119"/>
      <c r="HP136" s="119"/>
      <c r="HQ136" s="119"/>
      <c r="HR136" s="119"/>
      <c r="HS136" s="119"/>
      <c r="HT136" s="119"/>
      <c r="HU136" s="119"/>
      <c r="HV136" s="119"/>
      <c r="HW136" s="119"/>
      <c r="HX136" s="119"/>
      <c r="HY136" s="119"/>
      <c r="HZ136" s="119"/>
      <c r="IA136" s="119"/>
      <c r="IB136" s="119"/>
      <c r="IC136" s="119"/>
      <c r="ID136" s="119"/>
      <c r="IE136" s="119"/>
      <c r="IF136" s="119"/>
      <c r="IG136" s="119"/>
      <c r="IH136" s="119"/>
      <c r="II136" s="119"/>
      <c r="IJ136" s="119"/>
      <c r="IK136" s="119"/>
      <c r="IL136" s="119"/>
      <c r="IM136" s="119"/>
      <c r="IN136" s="119"/>
      <c r="IO136" s="119"/>
      <c r="IP136" s="119"/>
      <c r="IQ136" s="119"/>
      <c r="IR136" s="119"/>
      <c r="IS136" s="119"/>
      <c r="IT136" s="119"/>
      <c r="IU136" s="119"/>
      <c r="IV136" s="119"/>
      <c r="IW136" s="119"/>
      <c r="IX136" s="119"/>
      <c r="IY136" s="119"/>
      <c r="IZ136" s="119"/>
      <c r="JA136" s="119"/>
      <c r="JB136" s="119"/>
      <c r="JC136" s="119"/>
      <c r="JD136" s="119"/>
      <c r="JE136" s="119"/>
      <c r="JF136" s="119"/>
      <c r="JG136" s="119"/>
    </row>
    <row r="137" spans="1:267" s="117" customFormat="1" ht="69" customHeight="1" x14ac:dyDescent="0.2">
      <c r="A137" s="92">
        <v>73</v>
      </c>
      <c r="B137" s="76" t="s">
        <v>441</v>
      </c>
      <c r="C137" s="76" t="s">
        <v>49</v>
      </c>
      <c r="D137" s="77" t="s">
        <v>445</v>
      </c>
      <c r="E137" s="76">
        <v>1222</v>
      </c>
      <c r="F137" s="96" t="s">
        <v>446</v>
      </c>
      <c r="G137" s="86" t="s">
        <v>29</v>
      </c>
      <c r="H137" s="76" t="s">
        <v>48</v>
      </c>
      <c r="I137" s="77" t="s">
        <v>37</v>
      </c>
      <c r="J137" s="76" t="s">
        <v>49</v>
      </c>
      <c r="K137" s="77" t="s">
        <v>37</v>
      </c>
      <c r="L137" s="84">
        <v>45</v>
      </c>
      <c r="M137" s="81" t="s">
        <v>31</v>
      </c>
      <c r="N137" s="95">
        <v>56196.69</v>
      </c>
      <c r="O137" s="82">
        <v>44256</v>
      </c>
      <c r="P137" s="82">
        <v>44330</v>
      </c>
      <c r="Q137" s="91">
        <f t="shared" si="7"/>
        <v>199.27904255319149</v>
      </c>
      <c r="R137" s="83" t="s">
        <v>39</v>
      </c>
      <c r="S137" s="48">
        <v>282</v>
      </c>
      <c r="T137" s="89">
        <f>U137*100%/N137</f>
        <v>0.99999626312510581</v>
      </c>
      <c r="U137" s="68">
        <v>56196.480000000003</v>
      </c>
      <c r="V137" s="87" t="s">
        <v>447</v>
      </c>
      <c r="W137" s="87" t="s">
        <v>448</v>
      </c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119"/>
      <c r="AS137" s="119"/>
      <c r="AT137" s="119"/>
      <c r="AU137" s="119"/>
      <c r="AV137" s="119"/>
      <c r="AW137" s="119"/>
      <c r="AX137" s="119"/>
      <c r="AY137" s="119"/>
      <c r="AZ137" s="119"/>
      <c r="BA137" s="119"/>
      <c r="BB137" s="119"/>
      <c r="BC137" s="119"/>
      <c r="BD137" s="119"/>
      <c r="BE137" s="119"/>
      <c r="BF137" s="119"/>
      <c r="BG137" s="119"/>
      <c r="BH137" s="119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119"/>
      <c r="BS137" s="119"/>
      <c r="BT137" s="119"/>
      <c r="BU137" s="119"/>
      <c r="BV137" s="119"/>
      <c r="BW137" s="119"/>
      <c r="BX137" s="119"/>
      <c r="BY137" s="119"/>
      <c r="BZ137" s="119"/>
      <c r="CA137" s="119"/>
      <c r="CB137" s="119"/>
      <c r="CC137" s="119"/>
      <c r="CD137" s="119"/>
      <c r="CE137" s="119"/>
      <c r="CF137" s="119"/>
      <c r="CG137" s="119"/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119"/>
      <c r="CS137" s="119"/>
      <c r="CT137" s="119"/>
      <c r="CU137" s="119"/>
      <c r="CV137" s="119"/>
      <c r="CW137" s="119"/>
      <c r="CX137" s="119"/>
      <c r="CY137" s="119"/>
      <c r="CZ137" s="119"/>
      <c r="DA137" s="119"/>
      <c r="DB137" s="119"/>
      <c r="DC137" s="119"/>
      <c r="DD137" s="119"/>
      <c r="DE137" s="119"/>
      <c r="DF137" s="119"/>
      <c r="DG137" s="119"/>
      <c r="DH137" s="119"/>
      <c r="DI137" s="119"/>
      <c r="DJ137" s="119"/>
      <c r="DK137" s="119"/>
      <c r="DL137" s="119"/>
      <c r="DM137" s="119"/>
      <c r="DN137" s="119"/>
      <c r="DO137" s="119"/>
      <c r="DP137" s="119"/>
      <c r="DQ137" s="119"/>
      <c r="DR137" s="119"/>
      <c r="DS137" s="119"/>
      <c r="DT137" s="119"/>
      <c r="DU137" s="119"/>
      <c r="DV137" s="119"/>
      <c r="DW137" s="119"/>
      <c r="DX137" s="119"/>
      <c r="DY137" s="119"/>
      <c r="DZ137" s="119"/>
      <c r="EA137" s="119"/>
      <c r="EB137" s="119"/>
      <c r="EC137" s="119"/>
      <c r="ED137" s="119"/>
      <c r="EE137" s="119"/>
      <c r="EF137" s="119"/>
      <c r="EG137" s="119"/>
      <c r="EH137" s="119"/>
      <c r="EI137" s="119"/>
      <c r="EJ137" s="119"/>
      <c r="EK137" s="119"/>
      <c r="EL137" s="119"/>
      <c r="EM137" s="119"/>
      <c r="EN137" s="119"/>
      <c r="EO137" s="119"/>
      <c r="EP137" s="119"/>
      <c r="EQ137" s="119"/>
      <c r="ER137" s="119"/>
      <c r="ES137" s="119"/>
      <c r="ET137" s="119"/>
      <c r="EU137" s="119"/>
      <c r="EV137" s="119"/>
      <c r="EW137" s="119"/>
      <c r="EX137" s="119"/>
      <c r="EY137" s="119"/>
      <c r="EZ137" s="119"/>
      <c r="FA137" s="119"/>
      <c r="FB137" s="119"/>
      <c r="FC137" s="119"/>
      <c r="FD137" s="119"/>
      <c r="FE137" s="119"/>
      <c r="FF137" s="119"/>
      <c r="FG137" s="119"/>
      <c r="FH137" s="119"/>
      <c r="FI137" s="119"/>
      <c r="FJ137" s="119"/>
      <c r="FK137" s="119"/>
      <c r="FL137" s="119"/>
      <c r="FM137" s="119"/>
      <c r="FN137" s="119"/>
      <c r="FO137" s="119"/>
      <c r="FP137" s="119"/>
      <c r="FQ137" s="119"/>
      <c r="FR137" s="119"/>
      <c r="FS137" s="119"/>
      <c r="FT137" s="119"/>
      <c r="FU137" s="119"/>
      <c r="FV137" s="119"/>
      <c r="FW137" s="119"/>
      <c r="FX137" s="119"/>
      <c r="FY137" s="119"/>
      <c r="FZ137" s="119"/>
      <c r="GA137" s="119"/>
      <c r="GB137" s="119"/>
      <c r="GC137" s="119"/>
      <c r="GD137" s="119"/>
      <c r="GE137" s="119"/>
      <c r="GF137" s="119"/>
      <c r="GG137" s="119"/>
      <c r="GH137" s="119"/>
      <c r="GI137" s="119"/>
      <c r="GJ137" s="119"/>
      <c r="GK137" s="119"/>
      <c r="GL137" s="119"/>
      <c r="GM137" s="119"/>
      <c r="GN137" s="119"/>
      <c r="GO137" s="119"/>
      <c r="GP137" s="119"/>
      <c r="GQ137" s="119"/>
      <c r="GR137" s="119"/>
      <c r="GS137" s="119"/>
      <c r="GT137" s="119"/>
      <c r="GU137" s="119"/>
      <c r="GV137" s="119"/>
      <c r="GW137" s="119"/>
      <c r="GX137" s="119"/>
      <c r="GY137" s="119"/>
      <c r="GZ137" s="119"/>
      <c r="HA137" s="119"/>
      <c r="HB137" s="119"/>
      <c r="HC137" s="119"/>
      <c r="HD137" s="119"/>
      <c r="HE137" s="119"/>
      <c r="HF137" s="119"/>
      <c r="HG137" s="119"/>
      <c r="HH137" s="119"/>
      <c r="HI137" s="119"/>
      <c r="HJ137" s="119"/>
      <c r="HK137" s="119"/>
      <c r="HL137" s="119"/>
      <c r="HM137" s="119"/>
      <c r="HN137" s="119"/>
      <c r="HO137" s="119"/>
      <c r="HP137" s="119"/>
      <c r="HQ137" s="119"/>
      <c r="HR137" s="119"/>
      <c r="HS137" s="119"/>
      <c r="HT137" s="119"/>
      <c r="HU137" s="119"/>
      <c r="HV137" s="119"/>
      <c r="HW137" s="119"/>
      <c r="HX137" s="119"/>
      <c r="HY137" s="119"/>
      <c r="HZ137" s="119"/>
      <c r="IA137" s="119"/>
      <c r="IB137" s="119"/>
      <c r="IC137" s="119"/>
      <c r="ID137" s="119"/>
      <c r="IE137" s="119"/>
      <c r="IF137" s="119"/>
      <c r="IG137" s="119"/>
      <c r="IH137" s="119"/>
      <c r="II137" s="119"/>
      <c r="IJ137" s="119"/>
      <c r="IK137" s="119"/>
      <c r="IL137" s="119"/>
      <c r="IM137" s="119"/>
      <c r="IN137" s="119"/>
      <c r="IO137" s="119"/>
      <c r="IP137" s="119"/>
      <c r="IQ137" s="119"/>
      <c r="IR137" s="119"/>
      <c r="IS137" s="119"/>
      <c r="IT137" s="119"/>
      <c r="IU137" s="119"/>
      <c r="IV137" s="119"/>
      <c r="IW137" s="119"/>
      <c r="IX137" s="119"/>
      <c r="IY137" s="119"/>
      <c r="IZ137" s="119"/>
      <c r="JA137" s="119"/>
      <c r="JB137" s="119"/>
      <c r="JC137" s="119"/>
      <c r="JD137" s="119"/>
      <c r="JE137" s="119"/>
      <c r="JF137" s="119"/>
      <c r="JG137" s="119"/>
    </row>
    <row r="138" spans="1:267" s="117" customFormat="1" ht="69" customHeight="1" x14ac:dyDescent="0.2">
      <c r="A138" s="92">
        <v>74</v>
      </c>
      <c r="B138" s="76" t="s">
        <v>441</v>
      </c>
      <c r="C138" s="76" t="s">
        <v>49</v>
      </c>
      <c r="D138" s="77" t="s">
        <v>449</v>
      </c>
      <c r="E138" s="76">
        <v>1223</v>
      </c>
      <c r="F138" s="96" t="s">
        <v>450</v>
      </c>
      <c r="G138" s="86" t="s">
        <v>29</v>
      </c>
      <c r="H138" s="76" t="s">
        <v>36</v>
      </c>
      <c r="I138" s="77" t="s">
        <v>35</v>
      </c>
      <c r="J138" s="76" t="s">
        <v>49</v>
      </c>
      <c r="K138" s="77" t="s">
        <v>35</v>
      </c>
      <c r="L138" s="84">
        <v>280</v>
      </c>
      <c r="M138" s="81" t="s">
        <v>31</v>
      </c>
      <c r="N138" s="95">
        <v>556500</v>
      </c>
      <c r="O138" s="82">
        <v>44263</v>
      </c>
      <c r="P138" s="82">
        <v>44323</v>
      </c>
      <c r="Q138" s="91">
        <f t="shared" si="7"/>
        <v>570.18442622950818</v>
      </c>
      <c r="R138" s="83" t="s">
        <v>39</v>
      </c>
      <c r="S138" s="48">
        <v>976</v>
      </c>
      <c r="T138" s="89">
        <f>U138*100%/N138</f>
        <v>0.68444670260557061</v>
      </c>
      <c r="U138" s="68">
        <v>380894.59</v>
      </c>
      <c r="V138" s="87" t="s">
        <v>451</v>
      </c>
      <c r="W138" s="87" t="s">
        <v>452</v>
      </c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  <c r="AU138" s="119"/>
      <c r="AV138" s="119"/>
      <c r="AW138" s="119"/>
      <c r="AX138" s="119"/>
      <c r="AY138" s="119"/>
      <c r="AZ138" s="119"/>
      <c r="BA138" s="119"/>
      <c r="BB138" s="119"/>
      <c r="BC138" s="119"/>
      <c r="BD138" s="119"/>
      <c r="BE138" s="119"/>
      <c r="BF138" s="119"/>
      <c r="BG138" s="119"/>
      <c r="BH138" s="119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19"/>
      <c r="CB138" s="119"/>
      <c r="CC138" s="119"/>
      <c r="CD138" s="119"/>
      <c r="CE138" s="119"/>
      <c r="CF138" s="119"/>
      <c r="CG138" s="119"/>
      <c r="CH138" s="119"/>
      <c r="CI138" s="119"/>
      <c r="CJ138" s="119"/>
      <c r="CK138" s="119"/>
      <c r="CL138" s="119"/>
      <c r="CM138" s="119"/>
      <c r="CN138" s="119"/>
      <c r="CO138" s="119"/>
      <c r="CP138" s="119"/>
      <c r="CQ138" s="119"/>
      <c r="CR138" s="119"/>
      <c r="CS138" s="119"/>
      <c r="CT138" s="119"/>
      <c r="CU138" s="119"/>
      <c r="CV138" s="119"/>
      <c r="CW138" s="119"/>
      <c r="CX138" s="119"/>
      <c r="CY138" s="119"/>
      <c r="CZ138" s="119"/>
      <c r="DA138" s="119"/>
      <c r="DB138" s="119"/>
      <c r="DC138" s="119"/>
      <c r="DD138" s="119"/>
      <c r="DE138" s="119"/>
      <c r="DF138" s="119"/>
      <c r="DG138" s="119"/>
      <c r="DH138" s="119"/>
      <c r="DI138" s="119"/>
      <c r="DJ138" s="119"/>
      <c r="DK138" s="119"/>
      <c r="DL138" s="119"/>
      <c r="DM138" s="119"/>
      <c r="DN138" s="119"/>
      <c r="DO138" s="119"/>
      <c r="DP138" s="119"/>
      <c r="DQ138" s="119"/>
      <c r="DR138" s="119"/>
      <c r="DS138" s="119"/>
      <c r="DT138" s="119"/>
      <c r="DU138" s="119"/>
      <c r="DV138" s="119"/>
      <c r="DW138" s="119"/>
      <c r="DX138" s="119"/>
      <c r="DY138" s="119"/>
      <c r="DZ138" s="119"/>
      <c r="EA138" s="119"/>
      <c r="EB138" s="119"/>
      <c r="EC138" s="119"/>
      <c r="ED138" s="119"/>
      <c r="EE138" s="119"/>
      <c r="EF138" s="119"/>
      <c r="EG138" s="119"/>
      <c r="EH138" s="119"/>
      <c r="EI138" s="119"/>
      <c r="EJ138" s="119"/>
      <c r="EK138" s="119"/>
      <c r="EL138" s="119"/>
      <c r="EM138" s="119"/>
      <c r="EN138" s="119"/>
      <c r="EO138" s="119"/>
      <c r="EP138" s="119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19"/>
      <c r="FA138" s="119"/>
      <c r="FB138" s="119"/>
      <c r="FC138" s="119"/>
      <c r="FD138" s="119"/>
      <c r="FE138" s="119"/>
      <c r="FF138" s="119"/>
      <c r="FG138" s="119"/>
      <c r="FH138" s="119"/>
      <c r="FI138" s="119"/>
      <c r="FJ138" s="119"/>
      <c r="FK138" s="119"/>
      <c r="FL138" s="119"/>
      <c r="FM138" s="119"/>
      <c r="FN138" s="119"/>
      <c r="FO138" s="119"/>
      <c r="FP138" s="119"/>
      <c r="FQ138" s="119"/>
      <c r="FR138" s="119"/>
      <c r="FS138" s="119"/>
      <c r="FT138" s="119"/>
      <c r="FU138" s="119"/>
      <c r="FV138" s="119"/>
      <c r="FW138" s="119"/>
      <c r="FX138" s="119"/>
      <c r="FY138" s="119"/>
      <c r="FZ138" s="119"/>
      <c r="GA138" s="119"/>
      <c r="GB138" s="119"/>
      <c r="GC138" s="119"/>
      <c r="GD138" s="119"/>
      <c r="GE138" s="119"/>
      <c r="GF138" s="119"/>
      <c r="GG138" s="119"/>
      <c r="GH138" s="119"/>
      <c r="GI138" s="119"/>
      <c r="GJ138" s="119"/>
      <c r="GK138" s="119"/>
      <c r="GL138" s="119"/>
      <c r="GM138" s="119"/>
      <c r="GN138" s="119"/>
      <c r="GO138" s="119"/>
      <c r="GP138" s="119"/>
      <c r="GQ138" s="119"/>
      <c r="GR138" s="119"/>
      <c r="GS138" s="119"/>
      <c r="GT138" s="119"/>
      <c r="GU138" s="119"/>
      <c r="GV138" s="119"/>
      <c r="GW138" s="119"/>
      <c r="GX138" s="119"/>
      <c r="GY138" s="119"/>
      <c r="GZ138" s="119"/>
      <c r="HA138" s="119"/>
      <c r="HB138" s="119"/>
      <c r="HC138" s="119"/>
      <c r="HD138" s="119"/>
      <c r="HE138" s="119"/>
      <c r="HF138" s="119"/>
      <c r="HG138" s="119"/>
      <c r="HH138" s="119"/>
      <c r="HI138" s="119"/>
      <c r="HJ138" s="119"/>
      <c r="HK138" s="119"/>
      <c r="HL138" s="119"/>
      <c r="HM138" s="119"/>
      <c r="HN138" s="119"/>
      <c r="HO138" s="119"/>
      <c r="HP138" s="119"/>
      <c r="HQ138" s="119"/>
      <c r="HR138" s="119"/>
      <c r="HS138" s="119"/>
      <c r="HT138" s="119"/>
      <c r="HU138" s="119"/>
      <c r="HV138" s="119"/>
      <c r="HW138" s="119"/>
      <c r="HX138" s="119"/>
      <c r="HY138" s="119"/>
      <c r="HZ138" s="119"/>
      <c r="IA138" s="119"/>
      <c r="IB138" s="119"/>
      <c r="IC138" s="119"/>
      <c r="ID138" s="119"/>
      <c r="IE138" s="119"/>
      <c r="IF138" s="119"/>
      <c r="IG138" s="119"/>
      <c r="IH138" s="119"/>
      <c r="II138" s="119"/>
      <c r="IJ138" s="119"/>
      <c r="IK138" s="119"/>
      <c r="IL138" s="119"/>
      <c r="IM138" s="119"/>
      <c r="IN138" s="119"/>
      <c r="IO138" s="119"/>
      <c r="IP138" s="119"/>
      <c r="IQ138" s="119"/>
      <c r="IR138" s="119"/>
      <c r="IS138" s="119"/>
      <c r="IT138" s="119"/>
      <c r="IU138" s="119"/>
      <c r="IV138" s="119"/>
      <c r="IW138" s="119"/>
      <c r="IX138" s="119"/>
      <c r="IY138" s="119"/>
      <c r="IZ138" s="119"/>
      <c r="JA138" s="119"/>
      <c r="JB138" s="119"/>
      <c r="JC138" s="119"/>
      <c r="JD138" s="119"/>
      <c r="JE138" s="119"/>
      <c r="JF138" s="119"/>
      <c r="JG138" s="119"/>
    </row>
    <row r="139" spans="1:267" s="117" customFormat="1" ht="69" customHeight="1" x14ac:dyDescent="0.2">
      <c r="A139" s="92">
        <v>75</v>
      </c>
      <c r="B139" s="76" t="s">
        <v>441</v>
      </c>
      <c r="C139" s="76" t="s">
        <v>49</v>
      </c>
      <c r="D139" s="77" t="s">
        <v>453</v>
      </c>
      <c r="E139" s="76">
        <v>1224</v>
      </c>
      <c r="F139" s="96" t="s">
        <v>454</v>
      </c>
      <c r="G139" s="86" t="s">
        <v>29</v>
      </c>
      <c r="H139" s="76" t="s">
        <v>45</v>
      </c>
      <c r="I139" s="77" t="s">
        <v>35</v>
      </c>
      <c r="J139" s="76" t="s">
        <v>49</v>
      </c>
      <c r="K139" s="77" t="s">
        <v>35</v>
      </c>
      <c r="L139" s="84">
        <v>450</v>
      </c>
      <c r="M139" s="81" t="s">
        <v>31</v>
      </c>
      <c r="N139" s="95">
        <v>729500</v>
      </c>
      <c r="O139" s="82">
        <v>44263</v>
      </c>
      <c r="P139" s="82">
        <v>44344</v>
      </c>
      <c r="Q139" s="91">
        <f t="shared" si="7"/>
        <v>519.9572344975054</v>
      </c>
      <c r="R139" s="83" t="s">
        <v>39</v>
      </c>
      <c r="S139" s="48">
        <v>1403</v>
      </c>
      <c r="T139" s="89">
        <f>U139*100%/N139</f>
        <v>0.39924479780671696</v>
      </c>
      <c r="U139" s="68">
        <v>291249.08</v>
      </c>
      <c r="V139" s="87" t="s">
        <v>455</v>
      </c>
      <c r="W139" s="87" t="s">
        <v>456</v>
      </c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119"/>
      <c r="AS139" s="119"/>
      <c r="AT139" s="119"/>
      <c r="AU139" s="119"/>
      <c r="AV139" s="119"/>
      <c r="AW139" s="119"/>
      <c r="AX139" s="119"/>
      <c r="AY139" s="119"/>
      <c r="AZ139" s="119"/>
      <c r="BA139" s="119"/>
      <c r="BB139" s="119"/>
      <c r="BC139" s="119"/>
      <c r="BD139" s="119"/>
      <c r="BE139" s="119"/>
      <c r="BF139" s="119"/>
      <c r="BG139" s="119"/>
      <c r="BH139" s="119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119"/>
      <c r="BS139" s="119"/>
      <c r="BT139" s="119"/>
      <c r="BU139" s="119"/>
      <c r="BV139" s="119"/>
      <c r="BW139" s="119"/>
      <c r="BX139" s="119"/>
      <c r="BY139" s="119"/>
      <c r="BZ139" s="119"/>
      <c r="CA139" s="119"/>
      <c r="CB139" s="119"/>
      <c r="CC139" s="119"/>
      <c r="CD139" s="119"/>
      <c r="CE139" s="119"/>
      <c r="CF139" s="119"/>
      <c r="CG139" s="119"/>
      <c r="CH139" s="119"/>
      <c r="CI139" s="119"/>
      <c r="CJ139" s="119"/>
      <c r="CK139" s="119"/>
      <c r="CL139" s="119"/>
      <c r="CM139" s="119"/>
      <c r="CN139" s="119"/>
      <c r="CO139" s="119"/>
      <c r="CP139" s="119"/>
      <c r="CQ139" s="119"/>
      <c r="CR139" s="119"/>
      <c r="CS139" s="119"/>
      <c r="CT139" s="119"/>
      <c r="CU139" s="119"/>
      <c r="CV139" s="119"/>
      <c r="CW139" s="119"/>
      <c r="CX139" s="119"/>
      <c r="CY139" s="119"/>
      <c r="CZ139" s="119"/>
      <c r="DA139" s="119"/>
      <c r="DB139" s="119"/>
      <c r="DC139" s="119"/>
      <c r="DD139" s="119"/>
      <c r="DE139" s="119"/>
      <c r="DF139" s="119"/>
      <c r="DG139" s="119"/>
      <c r="DH139" s="119"/>
      <c r="DI139" s="119"/>
      <c r="DJ139" s="119"/>
      <c r="DK139" s="119"/>
      <c r="DL139" s="119"/>
      <c r="DM139" s="119"/>
      <c r="DN139" s="119"/>
      <c r="DO139" s="119"/>
      <c r="DP139" s="119"/>
      <c r="DQ139" s="119"/>
      <c r="DR139" s="119"/>
      <c r="DS139" s="119"/>
      <c r="DT139" s="119"/>
      <c r="DU139" s="119"/>
      <c r="DV139" s="119"/>
      <c r="DW139" s="119"/>
      <c r="DX139" s="119"/>
      <c r="DY139" s="119"/>
      <c r="DZ139" s="119"/>
      <c r="EA139" s="119"/>
      <c r="EB139" s="119"/>
      <c r="EC139" s="119"/>
      <c r="ED139" s="119"/>
      <c r="EE139" s="119"/>
      <c r="EF139" s="119"/>
      <c r="EG139" s="119"/>
      <c r="EH139" s="119"/>
      <c r="EI139" s="119"/>
      <c r="EJ139" s="119"/>
      <c r="EK139" s="119"/>
      <c r="EL139" s="119"/>
      <c r="EM139" s="119"/>
      <c r="EN139" s="119"/>
      <c r="EO139" s="119"/>
      <c r="EP139" s="119"/>
      <c r="EQ139" s="119"/>
      <c r="ER139" s="119"/>
      <c r="ES139" s="119"/>
      <c r="ET139" s="119"/>
      <c r="EU139" s="119"/>
      <c r="EV139" s="119"/>
      <c r="EW139" s="119"/>
      <c r="EX139" s="119"/>
      <c r="EY139" s="119"/>
      <c r="EZ139" s="119"/>
      <c r="FA139" s="119"/>
      <c r="FB139" s="119"/>
      <c r="FC139" s="119"/>
      <c r="FD139" s="119"/>
      <c r="FE139" s="119"/>
      <c r="FF139" s="119"/>
      <c r="FG139" s="119"/>
      <c r="FH139" s="119"/>
      <c r="FI139" s="119"/>
      <c r="FJ139" s="119"/>
      <c r="FK139" s="119"/>
      <c r="FL139" s="119"/>
      <c r="FM139" s="119"/>
      <c r="FN139" s="119"/>
      <c r="FO139" s="119"/>
      <c r="FP139" s="119"/>
      <c r="FQ139" s="119"/>
      <c r="FR139" s="119"/>
      <c r="FS139" s="119"/>
      <c r="FT139" s="119"/>
      <c r="FU139" s="119"/>
      <c r="FV139" s="119"/>
      <c r="FW139" s="119"/>
      <c r="FX139" s="119"/>
      <c r="FY139" s="119"/>
      <c r="FZ139" s="119"/>
      <c r="GA139" s="119"/>
      <c r="GB139" s="119"/>
      <c r="GC139" s="119"/>
      <c r="GD139" s="119"/>
      <c r="GE139" s="119"/>
      <c r="GF139" s="119"/>
      <c r="GG139" s="119"/>
      <c r="GH139" s="119"/>
      <c r="GI139" s="119"/>
      <c r="GJ139" s="119"/>
      <c r="GK139" s="119"/>
      <c r="GL139" s="119"/>
      <c r="GM139" s="119"/>
      <c r="GN139" s="119"/>
      <c r="GO139" s="119"/>
      <c r="GP139" s="119"/>
      <c r="GQ139" s="119"/>
      <c r="GR139" s="119"/>
      <c r="GS139" s="119"/>
      <c r="GT139" s="119"/>
      <c r="GU139" s="119"/>
      <c r="GV139" s="119"/>
      <c r="GW139" s="119"/>
      <c r="GX139" s="119"/>
      <c r="GY139" s="119"/>
      <c r="GZ139" s="119"/>
      <c r="HA139" s="119"/>
      <c r="HB139" s="119"/>
      <c r="HC139" s="119"/>
      <c r="HD139" s="119"/>
      <c r="HE139" s="119"/>
      <c r="HF139" s="119"/>
      <c r="HG139" s="119"/>
      <c r="HH139" s="119"/>
      <c r="HI139" s="119"/>
      <c r="HJ139" s="119"/>
      <c r="HK139" s="119"/>
      <c r="HL139" s="119"/>
      <c r="HM139" s="119"/>
      <c r="HN139" s="119"/>
      <c r="HO139" s="119"/>
      <c r="HP139" s="119"/>
      <c r="HQ139" s="119"/>
      <c r="HR139" s="119"/>
      <c r="HS139" s="119"/>
      <c r="HT139" s="119"/>
      <c r="HU139" s="119"/>
      <c r="HV139" s="119"/>
      <c r="HW139" s="119"/>
      <c r="HX139" s="119"/>
      <c r="HY139" s="119"/>
      <c r="HZ139" s="119"/>
      <c r="IA139" s="119"/>
      <c r="IB139" s="119"/>
      <c r="IC139" s="119"/>
      <c r="ID139" s="119"/>
      <c r="IE139" s="119"/>
      <c r="IF139" s="119"/>
      <c r="IG139" s="119"/>
      <c r="IH139" s="119"/>
      <c r="II139" s="119"/>
      <c r="IJ139" s="119"/>
      <c r="IK139" s="119"/>
      <c r="IL139" s="119"/>
      <c r="IM139" s="119"/>
      <c r="IN139" s="119"/>
      <c r="IO139" s="119"/>
      <c r="IP139" s="119"/>
      <c r="IQ139" s="119"/>
      <c r="IR139" s="119"/>
      <c r="IS139" s="119"/>
      <c r="IT139" s="119"/>
      <c r="IU139" s="119"/>
      <c r="IV139" s="119"/>
      <c r="IW139" s="119"/>
      <c r="IX139" s="119"/>
      <c r="IY139" s="119"/>
      <c r="IZ139" s="119"/>
      <c r="JA139" s="119"/>
      <c r="JB139" s="119"/>
      <c r="JC139" s="119"/>
      <c r="JD139" s="119"/>
      <c r="JE139" s="119"/>
      <c r="JF139" s="119"/>
      <c r="JG139" s="119"/>
    </row>
    <row r="140" spans="1:267" s="117" customFormat="1" ht="69" customHeight="1" x14ac:dyDescent="0.2">
      <c r="A140" s="92">
        <v>76</v>
      </c>
      <c r="B140" s="76" t="s">
        <v>441</v>
      </c>
      <c r="C140" s="76" t="s">
        <v>49</v>
      </c>
      <c r="D140" s="77" t="s">
        <v>457</v>
      </c>
      <c r="E140" s="76">
        <v>1225</v>
      </c>
      <c r="F140" s="96" t="s">
        <v>458</v>
      </c>
      <c r="G140" s="86" t="s">
        <v>29</v>
      </c>
      <c r="H140" s="76" t="s">
        <v>48</v>
      </c>
      <c r="I140" s="77" t="s">
        <v>35</v>
      </c>
      <c r="J140" s="76" t="s">
        <v>49</v>
      </c>
      <c r="K140" s="77" t="s">
        <v>35</v>
      </c>
      <c r="L140" s="84">
        <v>45</v>
      </c>
      <c r="M140" s="81" t="s">
        <v>31</v>
      </c>
      <c r="N140" s="95">
        <v>168246.17</v>
      </c>
      <c r="O140" s="82">
        <v>44263</v>
      </c>
      <c r="P140" s="82">
        <v>44330</v>
      </c>
      <c r="Q140" s="91">
        <f t="shared" si="7"/>
        <v>841.23085000000003</v>
      </c>
      <c r="R140" s="83" t="s">
        <v>39</v>
      </c>
      <c r="S140" s="48">
        <v>200</v>
      </c>
      <c r="T140" s="89">
        <f>U140*100%/N140</f>
        <v>0.99999310534082286</v>
      </c>
      <c r="U140" s="68">
        <v>168245.01</v>
      </c>
      <c r="V140" s="87" t="s">
        <v>459</v>
      </c>
      <c r="W140" s="87" t="s">
        <v>460</v>
      </c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119"/>
      <c r="AR140" s="119"/>
      <c r="AS140" s="119"/>
      <c r="AT140" s="119"/>
      <c r="AU140" s="119"/>
      <c r="AV140" s="119"/>
      <c r="AW140" s="119"/>
      <c r="AX140" s="119"/>
      <c r="AY140" s="119"/>
      <c r="AZ140" s="119"/>
      <c r="BA140" s="119"/>
      <c r="BB140" s="119"/>
      <c r="BC140" s="119"/>
      <c r="BD140" s="119"/>
      <c r="BE140" s="119"/>
      <c r="BF140" s="119"/>
      <c r="BG140" s="119"/>
      <c r="BH140" s="119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119"/>
      <c r="BS140" s="119"/>
      <c r="BT140" s="119"/>
      <c r="BU140" s="119"/>
      <c r="BV140" s="119"/>
      <c r="BW140" s="119"/>
      <c r="BX140" s="119"/>
      <c r="BY140" s="119"/>
      <c r="BZ140" s="119"/>
      <c r="CA140" s="119"/>
      <c r="CB140" s="119"/>
      <c r="CC140" s="119"/>
      <c r="CD140" s="119"/>
      <c r="CE140" s="119"/>
      <c r="CF140" s="119"/>
      <c r="CG140" s="119"/>
      <c r="CH140" s="119"/>
      <c r="CI140" s="119"/>
      <c r="CJ140" s="119"/>
      <c r="CK140" s="119"/>
      <c r="CL140" s="119"/>
      <c r="CM140" s="119"/>
      <c r="CN140" s="119"/>
      <c r="CO140" s="119"/>
      <c r="CP140" s="119"/>
      <c r="CQ140" s="119"/>
      <c r="CR140" s="119"/>
      <c r="CS140" s="119"/>
      <c r="CT140" s="119"/>
      <c r="CU140" s="119"/>
      <c r="CV140" s="119"/>
      <c r="CW140" s="119"/>
      <c r="CX140" s="119"/>
      <c r="CY140" s="119"/>
      <c r="CZ140" s="119"/>
      <c r="DA140" s="119"/>
      <c r="DB140" s="119"/>
      <c r="DC140" s="119"/>
      <c r="DD140" s="119"/>
      <c r="DE140" s="119"/>
      <c r="DF140" s="119"/>
      <c r="DG140" s="119"/>
      <c r="DH140" s="119"/>
      <c r="DI140" s="119"/>
      <c r="DJ140" s="119"/>
      <c r="DK140" s="119"/>
      <c r="DL140" s="119"/>
      <c r="DM140" s="119"/>
      <c r="DN140" s="119"/>
      <c r="DO140" s="119"/>
      <c r="DP140" s="119"/>
      <c r="DQ140" s="119"/>
      <c r="DR140" s="119"/>
      <c r="DS140" s="119"/>
      <c r="DT140" s="119"/>
      <c r="DU140" s="119"/>
      <c r="DV140" s="119"/>
      <c r="DW140" s="119"/>
      <c r="DX140" s="119"/>
      <c r="DY140" s="119"/>
      <c r="DZ140" s="119"/>
      <c r="EA140" s="119"/>
      <c r="EB140" s="119"/>
      <c r="EC140" s="119"/>
      <c r="ED140" s="119"/>
      <c r="EE140" s="119"/>
      <c r="EF140" s="119"/>
      <c r="EG140" s="119"/>
      <c r="EH140" s="119"/>
      <c r="EI140" s="119"/>
      <c r="EJ140" s="119"/>
      <c r="EK140" s="119"/>
      <c r="EL140" s="119"/>
      <c r="EM140" s="119"/>
      <c r="EN140" s="119"/>
      <c r="EO140" s="119"/>
      <c r="EP140" s="119"/>
      <c r="EQ140" s="119"/>
      <c r="ER140" s="119"/>
      <c r="ES140" s="119"/>
      <c r="ET140" s="119"/>
      <c r="EU140" s="119"/>
      <c r="EV140" s="119"/>
      <c r="EW140" s="119"/>
      <c r="EX140" s="119"/>
      <c r="EY140" s="119"/>
      <c r="EZ140" s="119"/>
      <c r="FA140" s="119"/>
      <c r="FB140" s="119"/>
      <c r="FC140" s="119"/>
      <c r="FD140" s="119"/>
      <c r="FE140" s="119"/>
      <c r="FF140" s="119"/>
      <c r="FG140" s="119"/>
      <c r="FH140" s="119"/>
      <c r="FI140" s="119"/>
      <c r="FJ140" s="119"/>
      <c r="FK140" s="119"/>
      <c r="FL140" s="119"/>
      <c r="FM140" s="119"/>
      <c r="FN140" s="119"/>
      <c r="FO140" s="119"/>
      <c r="FP140" s="119"/>
      <c r="FQ140" s="119"/>
      <c r="FR140" s="119"/>
      <c r="FS140" s="119"/>
      <c r="FT140" s="119"/>
      <c r="FU140" s="119"/>
      <c r="FV140" s="119"/>
      <c r="FW140" s="119"/>
      <c r="FX140" s="119"/>
      <c r="FY140" s="119"/>
      <c r="FZ140" s="119"/>
      <c r="GA140" s="119"/>
      <c r="GB140" s="119"/>
      <c r="GC140" s="119"/>
      <c r="GD140" s="119"/>
      <c r="GE140" s="119"/>
      <c r="GF140" s="119"/>
      <c r="GG140" s="119"/>
      <c r="GH140" s="119"/>
      <c r="GI140" s="119"/>
      <c r="GJ140" s="119"/>
      <c r="GK140" s="119"/>
      <c r="GL140" s="119"/>
      <c r="GM140" s="119"/>
      <c r="GN140" s="119"/>
      <c r="GO140" s="119"/>
      <c r="GP140" s="119"/>
      <c r="GQ140" s="119"/>
      <c r="GR140" s="119"/>
      <c r="GS140" s="119"/>
      <c r="GT140" s="119"/>
      <c r="GU140" s="119"/>
      <c r="GV140" s="119"/>
      <c r="GW140" s="119"/>
      <c r="GX140" s="119"/>
      <c r="GY140" s="119"/>
      <c r="GZ140" s="119"/>
      <c r="HA140" s="119"/>
      <c r="HB140" s="119"/>
      <c r="HC140" s="119"/>
      <c r="HD140" s="119"/>
      <c r="HE140" s="119"/>
      <c r="HF140" s="119"/>
      <c r="HG140" s="119"/>
      <c r="HH140" s="119"/>
      <c r="HI140" s="119"/>
      <c r="HJ140" s="119"/>
      <c r="HK140" s="119"/>
      <c r="HL140" s="119"/>
      <c r="HM140" s="119"/>
      <c r="HN140" s="119"/>
      <c r="HO140" s="119"/>
      <c r="HP140" s="119"/>
      <c r="HQ140" s="119"/>
      <c r="HR140" s="119"/>
      <c r="HS140" s="119"/>
      <c r="HT140" s="119"/>
      <c r="HU140" s="119"/>
      <c r="HV140" s="119"/>
      <c r="HW140" s="119"/>
      <c r="HX140" s="119"/>
      <c r="HY140" s="119"/>
      <c r="HZ140" s="119"/>
      <c r="IA140" s="119"/>
      <c r="IB140" s="119"/>
      <c r="IC140" s="119"/>
      <c r="ID140" s="119"/>
      <c r="IE140" s="119"/>
      <c r="IF140" s="119"/>
      <c r="IG140" s="119"/>
      <c r="IH140" s="119"/>
      <c r="II140" s="119"/>
      <c r="IJ140" s="119"/>
      <c r="IK140" s="119"/>
      <c r="IL140" s="119"/>
      <c r="IM140" s="119"/>
      <c r="IN140" s="119"/>
      <c r="IO140" s="119"/>
      <c r="IP140" s="119"/>
      <c r="IQ140" s="119"/>
      <c r="IR140" s="119"/>
      <c r="IS140" s="119"/>
      <c r="IT140" s="119"/>
      <c r="IU140" s="119"/>
      <c r="IV140" s="119"/>
      <c r="IW140" s="119"/>
      <c r="IX140" s="119"/>
      <c r="IY140" s="119"/>
      <c r="IZ140" s="119"/>
      <c r="JA140" s="119"/>
      <c r="JB140" s="119"/>
      <c r="JC140" s="119"/>
      <c r="JD140" s="119"/>
      <c r="JE140" s="119"/>
      <c r="JF140" s="119"/>
      <c r="JG140" s="119"/>
    </row>
    <row r="141" spans="1:267" s="117" customFormat="1" ht="69" customHeight="1" x14ac:dyDescent="0.2">
      <c r="A141" s="403">
        <v>77</v>
      </c>
      <c r="B141" s="353" t="s">
        <v>441</v>
      </c>
      <c r="C141" s="353" t="s">
        <v>49</v>
      </c>
      <c r="D141" s="354" t="s">
        <v>461</v>
      </c>
      <c r="E141" s="353">
        <v>1226</v>
      </c>
      <c r="F141" s="96" t="s">
        <v>462</v>
      </c>
      <c r="G141" s="401" t="s">
        <v>29</v>
      </c>
      <c r="H141" s="353" t="s">
        <v>45</v>
      </c>
      <c r="I141" s="354" t="s">
        <v>35</v>
      </c>
      <c r="J141" s="353" t="s">
        <v>49</v>
      </c>
      <c r="K141" s="354" t="s">
        <v>35</v>
      </c>
      <c r="L141" s="370">
        <v>95</v>
      </c>
      <c r="M141" s="81" t="s">
        <v>31</v>
      </c>
      <c r="N141" s="95">
        <v>202750</v>
      </c>
      <c r="O141" s="368">
        <v>44257</v>
      </c>
      <c r="P141" s="368">
        <v>44330</v>
      </c>
      <c r="Q141" s="91">
        <f t="shared" si="7"/>
        <v>346.58119658119659</v>
      </c>
      <c r="R141" s="369" t="s">
        <v>39</v>
      </c>
      <c r="S141" s="48">
        <v>585</v>
      </c>
      <c r="T141" s="375">
        <f>U141*100%/308025</f>
        <v>0.33701598896193491</v>
      </c>
      <c r="U141" s="355">
        <v>103809.35</v>
      </c>
      <c r="V141" s="373" t="s">
        <v>463</v>
      </c>
      <c r="W141" s="373" t="s">
        <v>464</v>
      </c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119"/>
      <c r="AR141" s="119"/>
      <c r="AS141" s="119"/>
      <c r="AT141" s="119"/>
      <c r="AU141" s="119"/>
      <c r="AV141" s="119"/>
      <c r="AW141" s="119"/>
      <c r="AX141" s="119"/>
      <c r="AY141" s="119"/>
      <c r="AZ141" s="119"/>
      <c r="BA141" s="119"/>
      <c r="BB141" s="119"/>
      <c r="BC141" s="119"/>
      <c r="BD141" s="119"/>
      <c r="BE141" s="119"/>
      <c r="BF141" s="119"/>
      <c r="BG141" s="119"/>
      <c r="BH141" s="119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119"/>
      <c r="BS141" s="119"/>
      <c r="BT141" s="119"/>
      <c r="BU141" s="119"/>
      <c r="BV141" s="119"/>
      <c r="BW141" s="119"/>
      <c r="BX141" s="119"/>
      <c r="BY141" s="119"/>
      <c r="BZ141" s="119"/>
      <c r="CA141" s="119"/>
      <c r="CB141" s="119"/>
      <c r="CC141" s="119"/>
      <c r="CD141" s="119"/>
      <c r="CE141" s="119"/>
      <c r="CF141" s="119"/>
      <c r="CG141" s="119"/>
      <c r="CH141" s="119"/>
      <c r="CI141" s="119"/>
      <c r="CJ141" s="119"/>
      <c r="CK141" s="119"/>
      <c r="CL141" s="119"/>
      <c r="CM141" s="119"/>
      <c r="CN141" s="119"/>
      <c r="CO141" s="119"/>
      <c r="CP141" s="119"/>
      <c r="CQ141" s="119"/>
      <c r="CR141" s="119"/>
      <c r="CS141" s="119"/>
      <c r="CT141" s="119"/>
      <c r="CU141" s="119"/>
      <c r="CV141" s="119"/>
      <c r="CW141" s="119"/>
      <c r="CX141" s="119"/>
      <c r="CY141" s="119"/>
      <c r="CZ141" s="119"/>
      <c r="DA141" s="119"/>
      <c r="DB141" s="119"/>
      <c r="DC141" s="119"/>
      <c r="DD141" s="119"/>
      <c r="DE141" s="119"/>
      <c r="DF141" s="119"/>
      <c r="DG141" s="119"/>
      <c r="DH141" s="119"/>
      <c r="DI141" s="119"/>
      <c r="DJ141" s="119"/>
      <c r="DK141" s="119"/>
      <c r="DL141" s="119"/>
      <c r="DM141" s="119"/>
      <c r="DN141" s="119"/>
      <c r="DO141" s="119"/>
      <c r="DP141" s="119"/>
      <c r="DQ141" s="119"/>
      <c r="DR141" s="119"/>
      <c r="DS141" s="119"/>
      <c r="DT141" s="119"/>
      <c r="DU141" s="119"/>
      <c r="DV141" s="119"/>
      <c r="DW141" s="119"/>
      <c r="DX141" s="119"/>
      <c r="DY141" s="119"/>
      <c r="DZ141" s="119"/>
      <c r="EA141" s="119"/>
      <c r="EB141" s="119"/>
      <c r="EC141" s="119"/>
      <c r="ED141" s="119"/>
      <c r="EE141" s="119"/>
      <c r="EF141" s="119"/>
      <c r="EG141" s="119"/>
      <c r="EH141" s="119"/>
      <c r="EI141" s="119"/>
      <c r="EJ141" s="119"/>
      <c r="EK141" s="119"/>
      <c r="EL141" s="119"/>
      <c r="EM141" s="119"/>
      <c r="EN141" s="119"/>
      <c r="EO141" s="119"/>
      <c r="EP141" s="119"/>
      <c r="EQ141" s="119"/>
      <c r="ER141" s="119"/>
      <c r="ES141" s="119"/>
      <c r="ET141" s="119"/>
      <c r="EU141" s="119"/>
      <c r="EV141" s="119"/>
      <c r="EW141" s="119"/>
      <c r="EX141" s="119"/>
      <c r="EY141" s="119"/>
      <c r="EZ141" s="119"/>
      <c r="FA141" s="119"/>
      <c r="FB141" s="119"/>
      <c r="FC141" s="119"/>
      <c r="FD141" s="119"/>
      <c r="FE141" s="119"/>
      <c r="FF141" s="119"/>
      <c r="FG141" s="119"/>
      <c r="FH141" s="119"/>
      <c r="FI141" s="119"/>
      <c r="FJ141" s="119"/>
      <c r="FK141" s="119"/>
      <c r="FL141" s="119"/>
      <c r="FM141" s="119"/>
      <c r="FN141" s="119"/>
      <c r="FO141" s="119"/>
      <c r="FP141" s="119"/>
      <c r="FQ141" s="119"/>
      <c r="FR141" s="119"/>
      <c r="FS141" s="119"/>
      <c r="FT141" s="119"/>
      <c r="FU141" s="119"/>
      <c r="FV141" s="119"/>
      <c r="FW141" s="119"/>
      <c r="FX141" s="119"/>
      <c r="FY141" s="119"/>
      <c r="FZ141" s="119"/>
      <c r="GA141" s="119"/>
      <c r="GB141" s="119"/>
      <c r="GC141" s="119"/>
      <c r="GD141" s="119"/>
      <c r="GE141" s="119"/>
      <c r="GF141" s="119"/>
      <c r="GG141" s="119"/>
      <c r="GH141" s="119"/>
      <c r="GI141" s="119"/>
      <c r="GJ141" s="119"/>
      <c r="GK141" s="119"/>
      <c r="GL141" s="119"/>
      <c r="GM141" s="119"/>
      <c r="GN141" s="119"/>
      <c r="GO141" s="119"/>
      <c r="GP141" s="119"/>
      <c r="GQ141" s="119"/>
      <c r="GR141" s="119"/>
      <c r="GS141" s="119"/>
      <c r="GT141" s="119"/>
      <c r="GU141" s="119"/>
      <c r="GV141" s="119"/>
      <c r="GW141" s="119"/>
      <c r="GX141" s="119"/>
      <c r="GY141" s="119"/>
      <c r="GZ141" s="119"/>
      <c r="HA141" s="119"/>
      <c r="HB141" s="119"/>
      <c r="HC141" s="119"/>
      <c r="HD141" s="119"/>
      <c r="HE141" s="119"/>
      <c r="HF141" s="119"/>
      <c r="HG141" s="119"/>
      <c r="HH141" s="119"/>
      <c r="HI141" s="119"/>
      <c r="HJ141" s="119"/>
      <c r="HK141" s="119"/>
      <c r="HL141" s="119"/>
      <c r="HM141" s="119"/>
      <c r="HN141" s="119"/>
      <c r="HO141" s="119"/>
      <c r="HP141" s="119"/>
      <c r="HQ141" s="119"/>
      <c r="HR141" s="119"/>
      <c r="HS141" s="119"/>
      <c r="HT141" s="119"/>
      <c r="HU141" s="119"/>
      <c r="HV141" s="119"/>
      <c r="HW141" s="119"/>
      <c r="HX141" s="119"/>
      <c r="HY141" s="119"/>
      <c r="HZ141" s="119"/>
      <c r="IA141" s="119"/>
      <c r="IB141" s="119"/>
      <c r="IC141" s="119"/>
      <c r="ID141" s="119"/>
      <c r="IE141" s="119"/>
      <c r="IF141" s="119"/>
      <c r="IG141" s="119"/>
      <c r="IH141" s="119"/>
      <c r="II141" s="119"/>
      <c r="IJ141" s="119"/>
      <c r="IK141" s="119"/>
      <c r="IL141" s="119"/>
      <c r="IM141" s="119"/>
      <c r="IN141" s="119"/>
      <c r="IO141" s="119"/>
      <c r="IP141" s="119"/>
      <c r="IQ141" s="119"/>
      <c r="IR141" s="119"/>
      <c r="IS141" s="119"/>
      <c r="IT141" s="119"/>
      <c r="IU141" s="119"/>
      <c r="IV141" s="119"/>
      <c r="IW141" s="119"/>
      <c r="IX141" s="119"/>
      <c r="IY141" s="119"/>
      <c r="IZ141" s="119"/>
      <c r="JA141" s="119"/>
      <c r="JB141" s="119"/>
      <c r="JC141" s="119"/>
      <c r="JD141" s="119"/>
      <c r="JE141" s="119"/>
      <c r="JF141" s="119"/>
      <c r="JG141" s="119"/>
    </row>
    <row r="142" spans="1:267" s="117" customFormat="1" ht="69" customHeight="1" x14ac:dyDescent="0.2">
      <c r="A142" s="405"/>
      <c r="B142" s="353"/>
      <c r="C142" s="353"/>
      <c r="D142" s="354"/>
      <c r="E142" s="353"/>
      <c r="F142" s="96" t="s">
        <v>465</v>
      </c>
      <c r="G142" s="431"/>
      <c r="H142" s="353"/>
      <c r="I142" s="354"/>
      <c r="J142" s="353"/>
      <c r="K142" s="354"/>
      <c r="L142" s="370"/>
      <c r="M142" s="81" t="s">
        <v>31</v>
      </c>
      <c r="N142" s="95">
        <v>86675</v>
      </c>
      <c r="O142" s="368"/>
      <c r="P142" s="368"/>
      <c r="Q142" s="91">
        <f t="shared" si="7"/>
        <v>577.83333333333337</v>
      </c>
      <c r="R142" s="369"/>
      <c r="S142" s="48">
        <v>150</v>
      </c>
      <c r="T142" s="375"/>
      <c r="U142" s="355"/>
      <c r="V142" s="373"/>
      <c r="W142" s="373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  <c r="AV142" s="119"/>
      <c r="AW142" s="119"/>
      <c r="AX142" s="119"/>
      <c r="AY142" s="119"/>
      <c r="AZ142" s="119"/>
      <c r="BA142" s="119"/>
      <c r="BB142" s="119"/>
      <c r="BC142" s="119"/>
      <c r="BD142" s="119"/>
      <c r="BE142" s="119"/>
      <c r="BF142" s="119"/>
      <c r="BG142" s="119"/>
      <c r="BH142" s="119"/>
      <c r="BI142" s="119"/>
      <c r="BJ142" s="119"/>
      <c r="BK142" s="119"/>
      <c r="BL142" s="119"/>
      <c r="BM142" s="119"/>
      <c r="BN142" s="119"/>
      <c r="BO142" s="119"/>
      <c r="BP142" s="119"/>
      <c r="BQ142" s="119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19"/>
      <c r="CB142" s="119"/>
      <c r="CC142" s="119"/>
      <c r="CD142" s="119"/>
      <c r="CE142" s="119"/>
      <c r="CF142" s="119"/>
      <c r="CG142" s="119"/>
      <c r="CH142" s="119"/>
      <c r="CI142" s="119"/>
      <c r="CJ142" s="119"/>
      <c r="CK142" s="119"/>
      <c r="CL142" s="119"/>
      <c r="CM142" s="119"/>
      <c r="CN142" s="119"/>
      <c r="CO142" s="119"/>
      <c r="CP142" s="119"/>
      <c r="CQ142" s="119"/>
      <c r="CR142" s="119"/>
      <c r="CS142" s="119"/>
      <c r="CT142" s="119"/>
      <c r="CU142" s="119"/>
      <c r="CV142" s="119"/>
      <c r="CW142" s="119"/>
      <c r="CX142" s="119"/>
      <c r="CY142" s="119"/>
      <c r="CZ142" s="119"/>
      <c r="DA142" s="119"/>
      <c r="DB142" s="119"/>
      <c r="DC142" s="119"/>
      <c r="DD142" s="119"/>
      <c r="DE142" s="119"/>
      <c r="DF142" s="119"/>
      <c r="DG142" s="119"/>
      <c r="DH142" s="119"/>
      <c r="DI142" s="119"/>
      <c r="DJ142" s="119"/>
      <c r="DK142" s="119"/>
      <c r="DL142" s="119"/>
      <c r="DM142" s="119"/>
      <c r="DN142" s="119"/>
      <c r="DO142" s="119"/>
      <c r="DP142" s="119"/>
      <c r="DQ142" s="119"/>
      <c r="DR142" s="119"/>
      <c r="DS142" s="119"/>
      <c r="DT142" s="119"/>
      <c r="DU142" s="119"/>
      <c r="DV142" s="119"/>
      <c r="DW142" s="119"/>
      <c r="DX142" s="119"/>
      <c r="DY142" s="119"/>
      <c r="DZ142" s="119"/>
      <c r="EA142" s="119"/>
      <c r="EB142" s="119"/>
      <c r="EC142" s="119"/>
      <c r="ED142" s="119"/>
      <c r="EE142" s="119"/>
      <c r="EF142" s="119"/>
      <c r="EG142" s="119"/>
      <c r="EH142" s="119"/>
      <c r="EI142" s="119"/>
      <c r="EJ142" s="119"/>
      <c r="EK142" s="119"/>
      <c r="EL142" s="119"/>
      <c r="EM142" s="119"/>
      <c r="EN142" s="119"/>
      <c r="EO142" s="119"/>
      <c r="EP142" s="119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19"/>
      <c r="FA142" s="119"/>
      <c r="FB142" s="119"/>
      <c r="FC142" s="119"/>
      <c r="FD142" s="119"/>
      <c r="FE142" s="119"/>
      <c r="FF142" s="119"/>
      <c r="FG142" s="119"/>
      <c r="FH142" s="119"/>
      <c r="FI142" s="119"/>
      <c r="FJ142" s="119"/>
      <c r="FK142" s="119"/>
      <c r="FL142" s="119"/>
      <c r="FM142" s="119"/>
      <c r="FN142" s="119"/>
      <c r="FO142" s="119"/>
      <c r="FP142" s="119"/>
      <c r="FQ142" s="119"/>
      <c r="FR142" s="119"/>
      <c r="FS142" s="119"/>
      <c r="FT142" s="119"/>
      <c r="FU142" s="119"/>
      <c r="FV142" s="119"/>
      <c r="FW142" s="119"/>
      <c r="FX142" s="119"/>
      <c r="FY142" s="119"/>
      <c r="FZ142" s="119"/>
      <c r="GA142" s="119"/>
      <c r="GB142" s="119"/>
      <c r="GC142" s="119"/>
      <c r="GD142" s="119"/>
      <c r="GE142" s="119"/>
      <c r="GF142" s="119"/>
      <c r="GG142" s="119"/>
      <c r="GH142" s="119"/>
      <c r="GI142" s="119"/>
      <c r="GJ142" s="119"/>
      <c r="GK142" s="119"/>
      <c r="GL142" s="119"/>
      <c r="GM142" s="119"/>
      <c r="GN142" s="119"/>
      <c r="GO142" s="119"/>
      <c r="GP142" s="119"/>
      <c r="GQ142" s="119"/>
      <c r="GR142" s="119"/>
      <c r="GS142" s="119"/>
      <c r="GT142" s="119"/>
      <c r="GU142" s="119"/>
      <c r="GV142" s="119"/>
      <c r="GW142" s="119"/>
      <c r="GX142" s="119"/>
      <c r="GY142" s="119"/>
      <c r="GZ142" s="119"/>
      <c r="HA142" s="119"/>
      <c r="HB142" s="119"/>
      <c r="HC142" s="119"/>
      <c r="HD142" s="119"/>
      <c r="HE142" s="119"/>
      <c r="HF142" s="119"/>
      <c r="HG142" s="119"/>
      <c r="HH142" s="119"/>
      <c r="HI142" s="119"/>
      <c r="HJ142" s="119"/>
      <c r="HK142" s="119"/>
      <c r="HL142" s="119"/>
      <c r="HM142" s="119"/>
      <c r="HN142" s="119"/>
      <c r="HO142" s="119"/>
      <c r="HP142" s="119"/>
      <c r="HQ142" s="119"/>
      <c r="HR142" s="119"/>
      <c r="HS142" s="119"/>
      <c r="HT142" s="119"/>
      <c r="HU142" s="119"/>
      <c r="HV142" s="119"/>
      <c r="HW142" s="119"/>
      <c r="HX142" s="119"/>
      <c r="HY142" s="119"/>
      <c r="HZ142" s="119"/>
      <c r="IA142" s="119"/>
      <c r="IB142" s="119"/>
      <c r="IC142" s="119"/>
      <c r="ID142" s="119"/>
      <c r="IE142" s="119"/>
      <c r="IF142" s="119"/>
      <c r="IG142" s="119"/>
      <c r="IH142" s="119"/>
      <c r="II142" s="119"/>
      <c r="IJ142" s="119"/>
      <c r="IK142" s="119"/>
      <c r="IL142" s="119"/>
      <c r="IM142" s="119"/>
      <c r="IN142" s="119"/>
      <c r="IO142" s="119"/>
      <c r="IP142" s="119"/>
      <c r="IQ142" s="119"/>
      <c r="IR142" s="119"/>
      <c r="IS142" s="119"/>
      <c r="IT142" s="119"/>
      <c r="IU142" s="119"/>
      <c r="IV142" s="119"/>
      <c r="IW142" s="119"/>
      <c r="IX142" s="119"/>
      <c r="IY142" s="119"/>
      <c r="IZ142" s="119"/>
      <c r="JA142" s="119"/>
      <c r="JB142" s="119"/>
      <c r="JC142" s="119"/>
      <c r="JD142" s="119"/>
      <c r="JE142" s="119"/>
      <c r="JF142" s="119"/>
      <c r="JG142" s="119"/>
    </row>
    <row r="143" spans="1:267" s="117" customFormat="1" ht="69" customHeight="1" x14ac:dyDescent="0.2">
      <c r="A143" s="404"/>
      <c r="B143" s="353"/>
      <c r="C143" s="353"/>
      <c r="D143" s="354"/>
      <c r="E143" s="353"/>
      <c r="F143" s="96" t="s">
        <v>466</v>
      </c>
      <c r="G143" s="402"/>
      <c r="H143" s="353"/>
      <c r="I143" s="354"/>
      <c r="J143" s="353"/>
      <c r="K143" s="354"/>
      <c r="L143" s="370"/>
      <c r="M143" s="81" t="s">
        <v>31</v>
      </c>
      <c r="N143" s="95">
        <v>18600</v>
      </c>
      <c r="O143" s="368"/>
      <c r="P143" s="368"/>
      <c r="Q143" s="91">
        <f t="shared" si="7"/>
        <v>166.07142857142858</v>
      </c>
      <c r="R143" s="369"/>
      <c r="S143" s="48">
        <v>112</v>
      </c>
      <c r="T143" s="375"/>
      <c r="U143" s="355"/>
      <c r="V143" s="373"/>
      <c r="W143" s="373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/>
      <c r="BA143" s="119"/>
      <c r="BB143" s="119"/>
      <c r="BC143" s="119"/>
      <c r="BD143" s="119"/>
      <c r="BE143" s="119"/>
      <c r="BF143" s="119"/>
      <c r="BG143" s="119"/>
      <c r="BH143" s="119"/>
      <c r="BI143" s="119"/>
      <c r="BJ143" s="119"/>
      <c r="BK143" s="119"/>
      <c r="BL143" s="119"/>
      <c r="BM143" s="119"/>
      <c r="BN143" s="119"/>
      <c r="BO143" s="119"/>
      <c r="BP143" s="119"/>
      <c r="BQ143" s="119"/>
      <c r="BR143" s="119"/>
      <c r="BS143" s="119"/>
      <c r="BT143" s="119"/>
      <c r="BU143" s="119"/>
      <c r="BV143" s="119"/>
      <c r="BW143" s="119"/>
      <c r="BX143" s="119"/>
      <c r="BY143" s="119"/>
      <c r="BZ143" s="119"/>
      <c r="CA143" s="119"/>
      <c r="CB143" s="119"/>
      <c r="CC143" s="119"/>
      <c r="CD143" s="119"/>
      <c r="CE143" s="119"/>
      <c r="CF143" s="119"/>
      <c r="CG143" s="119"/>
      <c r="CH143" s="119"/>
      <c r="CI143" s="119"/>
      <c r="CJ143" s="119"/>
      <c r="CK143" s="119"/>
      <c r="CL143" s="119"/>
      <c r="CM143" s="119"/>
      <c r="CN143" s="119"/>
      <c r="CO143" s="119"/>
      <c r="CP143" s="119"/>
      <c r="CQ143" s="119"/>
      <c r="CR143" s="119"/>
      <c r="CS143" s="119"/>
      <c r="CT143" s="119"/>
      <c r="CU143" s="119"/>
      <c r="CV143" s="119"/>
      <c r="CW143" s="119"/>
      <c r="CX143" s="119"/>
      <c r="CY143" s="119"/>
      <c r="CZ143" s="119"/>
      <c r="DA143" s="119"/>
      <c r="DB143" s="119"/>
      <c r="DC143" s="119"/>
      <c r="DD143" s="119"/>
      <c r="DE143" s="119"/>
      <c r="DF143" s="119"/>
      <c r="DG143" s="119"/>
      <c r="DH143" s="119"/>
      <c r="DI143" s="119"/>
      <c r="DJ143" s="119"/>
      <c r="DK143" s="119"/>
      <c r="DL143" s="119"/>
      <c r="DM143" s="119"/>
      <c r="DN143" s="119"/>
      <c r="DO143" s="119"/>
      <c r="DP143" s="119"/>
      <c r="DQ143" s="119"/>
      <c r="DR143" s="119"/>
      <c r="DS143" s="119"/>
      <c r="DT143" s="119"/>
      <c r="DU143" s="119"/>
      <c r="DV143" s="119"/>
      <c r="DW143" s="119"/>
      <c r="DX143" s="119"/>
      <c r="DY143" s="119"/>
      <c r="DZ143" s="119"/>
      <c r="EA143" s="119"/>
      <c r="EB143" s="119"/>
      <c r="EC143" s="119"/>
      <c r="ED143" s="119"/>
      <c r="EE143" s="119"/>
      <c r="EF143" s="119"/>
      <c r="EG143" s="119"/>
      <c r="EH143" s="119"/>
      <c r="EI143" s="119"/>
      <c r="EJ143" s="119"/>
      <c r="EK143" s="119"/>
      <c r="EL143" s="119"/>
      <c r="EM143" s="119"/>
      <c r="EN143" s="119"/>
      <c r="EO143" s="119"/>
      <c r="EP143" s="119"/>
      <c r="EQ143" s="119"/>
      <c r="ER143" s="119"/>
      <c r="ES143" s="119"/>
      <c r="ET143" s="119"/>
      <c r="EU143" s="119"/>
      <c r="EV143" s="119"/>
      <c r="EW143" s="119"/>
      <c r="EX143" s="119"/>
      <c r="EY143" s="119"/>
      <c r="EZ143" s="119"/>
      <c r="FA143" s="119"/>
      <c r="FB143" s="119"/>
      <c r="FC143" s="119"/>
      <c r="FD143" s="119"/>
      <c r="FE143" s="119"/>
      <c r="FF143" s="119"/>
      <c r="FG143" s="119"/>
      <c r="FH143" s="119"/>
      <c r="FI143" s="119"/>
      <c r="FJ143" s="119"/>
      <c r="FK143" s="119"/>
      <c r="FL143" s="119"/>
      <c r="FM143" s="119"/>
      <c r="FN143" s="119"/>
      <c r="FO143" s="119"/>
      <c r="FP143" s="119"/>
      <c r="FQ143" s="119"/>
      <c r="FR143" s="119"/>
      <c r="FS143" s="119"/>
      <c r="FT143" s="119"/>
      <c r="FU143" s="119"/>
      <c r="FV143" s="119"/>
      <c r="FW143" s="119"/>
      <c r="FX143" s="119"/>
      <c r="FY143" s="119"/>
      <c r="FZ143" s="119"/>
      <c r="GA143" s="119"/>
      <c r="GB143" s="119"/>
      <c r="GC143" s="119"/>
      <c r="GD143" s="119"/>
      <c r="GE143" s="119"/>
      <c r="GF143" s="119"/>
      <c r="GG143" s="119"/>
      <c r="GH143" s="119"/>
      <c r="GI143" s="119"/>
      <c r="GJ143" s="119"/>
      <c r="GK143" s="119"/>
      <c r="GL143" s="119"/>
      <c r="GM143" s="119"/>
      <c r="GN143" s="119"/>
      <c r="GO143" s="119"/>
      <c r="GP143" s="119"/>
      <c r="GQ143" s="119"/>
      <c r="GR143" s="119"/>
      <c r="GS143" s="119"/>
      <c r="GT143" s="119"/>
      <c r="GU143" s="119"/>
      <c r="GV143" s="119"/>
      <c r="GW143" s="119"/>
      <c r="GX143" s="119"/>
      <c r="GY143" s="119"/>
      <c r="GZ143" s="119"/>
      <c r="HA143" s="119"/>
      <c r="HB143" s="119"/>
      <c r="HC143" s="119"/>
      <c r="HD143" s="119"/>
      <c r="HE143" s="119"/>
      <c r="HF143" s="119"/>
      <c r="HG143" s="119"/>
      <c r="HH143" s="119"/>
      <c r="HI143" s="119"/>
      <c r="HJ143" s="119"/>
      <c r="HK143" s="119"/>
      <c r="HL143" s="119"/>
      <c r="HM143" s="119"/>
      <c r="HN143" s="119"/>
      <c r="HO143" s="119"/>
      <c r="HP143" s="119"/>
      <c r="HQ143" s="119"/>
      <c r="HR143" s="119"/>
      <c r="HS143" s="119"/>
      <c r="HT143" s="119"/>
      <c r="HU143" s="119"/>
      <c r="HV143" s="119"/>
      <c r="HW143" s="119"/>
      <c r="HX143" s="119"/>
      <c r="HY143" s="119"/>
      <c r="HZ143" s="119"/>
      <c r="IA143" s="119"/>
      <c r="IB143" s="119"/>
      <c r="IC143" s="119"/>
      <c r="ID143" s="119"/>
      <c r="IE143" s="119"/>
      <c r="IF143" s="119"/>
      <c r="IG143" s="119"/>
      <c r="IH143" s="119"/>
      <c r="II143" s="119"/>
      <c r="IJ143" s="119"/>
      <c r="IK143" s="119"/>
      <c r="IL143" s="119"/>
      <c r="IM143" s="119"/>
      <c r="IN143" s="119"/>
      <c r="IO143" s="119"/>
      <c r="IP143" s="119"/>
      <c r="IQ143" s="119"/>
      <c r="IR143" s="119"/>
      <c r="IS143" s="119"/>
      <c r="IT143" s="119"/>
      <c r="IU143" s="119"/>
      <c r="IV143" s="119"/>
      <c r="IW143" s="119"/>
      <c r="IX143" s="119"/>
      <c r="IY143" s="119"/>
      <c r="IZ143" s="119"/>
      <c r="JA143" s="119"/>
      <c r="JB143" s="119"/>
      <c r="JC143" s="119"/>
      <c r="JD143" s="119"/>
      <c r="JE143" s="119"/>
      <c r="JF143" s="119"/>
      <c r="JG143" s="119"/>
    </row>
    <row r="144" spans="1:267" s="117" customFormat="1" ht="69" customHeight="1" x14ac:dyDescent="0.2">
      <c r="A144" s="92">
        <v>78</v>
      </c>
      <c r="B144" s="76" t="s">
        <v>441</v>
      </c>
      <c r="C144" s="76" t="s">
        <v>49</v>
      </c>
      <c r="D144" s="77" t="s">
        <v>467</v>
      </c>
      <c r="E144" s="76">
        <v>1227</v>
      </c>
      <c r="F144" s="96" t="s">
        <v>468</v>
      </c>
      <c r="G144" s="86" t="s">
        <v>469</v>
      </c>
      <c r="H144" s="76" t="s">
        <v>45</v>
      </c>
      <c r="I144" s="77" t="s">
        <v>41</v>
      </c>
      <c r="J144" s="76" t="s">
        <v>49</v>
      </c>
      <c r="K144" s="77" t="s">
        <v>41</v>
      </c>
      <c r="L144" s="84">
        <v>180</v>
      </c>
      <c r="M144" s="81" t="s">
        <v>31</v>
      </c>
      <c r="N144" s="95">
        <v>289663.57</v>
      </c>
      <c r="O144" s="82">
        <v>44265</v>
      </c>
      <c r="P144" s="82">
        <v>44316</v>
      </c>
      <c r="Q144" s="91">
        <f t="shared" si="7"/>
        <v>839.60455072463765</v>
      </c>
      <c r="R144" s="83" t="s">
        <v>39</v>
      </c>
      <c r="S144" s="48">
        <v>345</v>
      </c>
      <c r="T144" s="89">
        <f>U144*100%/N144</f>
        <v>0</v>
      </c>
      <c r="U144" s="68">
        <v>0</v>
      </c>
      <c r="V144" s="87" t="s">
        <v>470</v>
      </c>
      <c r="W144" s="87" t="s">
        <v>471</v>
      </c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  <c r="AV144" s="119"/>
      <c r="AW144" s="119"/>
      <c r="AX144" s="119"/>
      <c r="AY144" s="119"/>
      <c r="AZ144" s="119"/>
      <c r="BA144" s="119"/>
      <c r="BB144" s="119"/>
      <c r="BC144" s="119"/>
      <c r="BD144" s="119"/>
      <c r="BE144" s="119"/>
      <c r="BF144" s="119"/>
      <c r="BG144" s="119"/>
      <c r="BH144" s="119"/>
      <c r="BI144" s="119"/>
      <c r="BJ144" s="119"/>
      <c r="BK144" s="119"/>
      <c r="BL144" s="119"/>
      <c r="BM144" s="119"/>
      <c r="BN144" s="119"/>
      <c r="BO144" s="119"/>
      <c r="BP144" s="119"/>
      <c r="BQ144" s="119"/>
      <c r="BR144" s="119"/>
      <c r="BS144" s="119"/>
      <c r="BT144" s="119"/>
      <c r="BU144" s="119"/>
      <c r="BV144" s="119"/>
      <c r="BW144" s="119"/>
      <c r="BX144" s="119"/>
      <c r="BY144" s="119"/>
      <c r="BZ144" s="119"/>
      <c r="CA144" s="119"/>
      <c r="CB144" s="119"/>
      <c r="CC144" s="119"/>
      <c r="CD144" s="119"/>
      <c r="CE144" s="119"/>
      <c r="CF144" s="119"/>
      <c r="CG144" s="119"/>
      <c r="CH144" s="119"/>
      <c r="CI144" s="119"/>
      <c r="CJ144" s="119"/>
      <c r="CK144" s="119"/>
      <c r="CL144" s="119"/>
      <c r="CM144" s="119"/>
      <c r="CN144" s="119"/>
      <c r="CO144" s="119"/>
      <c r="CP144" s="119"/>
      <c r="CQ144" s="119"/>
      <c r="CR144" s="119"/>
      <c r="CS144" s="119"/>
      <c r="CT144" s="119"/>
      <c r="CU144" s="119"/>
      <c r="CV144" s="119"/>
      <c r="CW144" s="119"/>
      <c r="CX144" s="119"/>
      <c r="CY144" s="119"/>
      <c r="CZ144" s="119"/>
      <c r="DA144" s="119"/>
      <c r="DB144" s="119"/>
      <c r="DC144" s="119"/>
      <c r="DD144" s="119"/>
      <c r="DE144" s="119"/>
      <c r="DF144" s="119"/>
      <c r="DG144" s="119"/>
      <c r="DH144" s="119"/>
      <c r="DI144" s="119"/>
      <c r="DJ144" s="119"/>
      <c r="DK144" s="119"/>
      <c r="DL144" s="119"/>
      <c r="DM144" s="119"/>
      <c r="DN144" s="119"/>
      <c r="DO144" s="119"/>
      <c r="DP144" s="119"/>
      <c r="DQ144" s="119"/>
      <c r="DR144" s="119"/>
      <c r="DS144" s="119"/>
      <c r="DT144" s="119"/>
      <c r="DU144" s="119"/>
      <c r="DV144" s="119"/>
      <c r="DW144" s="119"/>
      <c r="DX144" s="119"/>
      <c r="DY144" s="119"/>
      <c r="DZ144" s="119"/>
      <c r="EA144" s="119"/>
      <c r="EB144" s="119"/>
      <c r="EC144" s="119"/>
      <c r="ED144" s="119"/>
      <c r="EE144" s="119"/>
      <c r="EF144" s="119"/>
      <c r="EG144" s="119"/>
      <c r="EH144" s="119"/>
      <c r="EI144" s="119"/>
      <c r="EJ144" s="119"/>
      <c r="EK144" s="119"/>
      <c r="EL144" s="119"/>
      <c r="EM144" s="119"/>
      <c r="EN144" s="119"/>
      <c r="EO144" s="119"/>
      <c r="EP144" s="119"/>
      <c r="EQ144" s="119"/>
      <c r="ER144" s="119"/>
      <c r="ES144" s="119"/>
      <c r="ET144" s="119"/>
      <c r="EU144" s="119"/>
      <c r="EV144" s="119"/>
      <c r="EW144" s="119"/>
      <c r="EX144" s="119"/>
      <c r="EY144" s="119"/>
      <c r="EZ144" s="119"/>
      <c r="FA144" s="119"/>
      <c r="FB144" s="119"/>
      <c r="FC144" s="119"/>
      <c r="FD144" s="119"/>
      <c r="FE144" s="119"/>
      <c r="FF144" s="119"/>
      <c r="FG144" s="119"/>
      <c r="FH144" s="119"/>
      <c r="FI144" s="119"/>
      <c r="FJ144" s="119"/>
      <c r="FK144" s="119"/>
      <c r="FL144" s="119"/>
      <c r="FM144" s="119"/>
      <c r="FN144" s="119"/>
      <c r="FO144" s="119"/>
      <c r="FP144" s="119"/>
      <c r="FQ144" s="119"/>
      <c r="FR144" s="119"/>
      <c r="FS144" s="119"/>
      <c r="FT144" s="119"/>
      <c r="FU144" s="119"/>
      <c r="FV144" s="119"/>
      <c r="FW144" s="119"/>
      <c r="FX144" s="119"/>
      <c r="FY144" s="119"/>
      <c r="FZ144" s="119"/>
      <c r="GA144" s="119"/>
      <c r="GB144" s="119"/>
      <c r="GC144" s="119"/>
      <c r="GD144" s="119"/>
      <c r="GE144" s="119"/>
      <c r="GF144" s="119"/>
      <c r="GG144" s="119"/>
      <c r="GH144" s="119"/>
      <c r="GI144" s="119"/>
      <c r="GJ144" s="119"/>
      <c r="GK144" s="119"/>
      <c r="GL144" s="119"/>
      <c r="GM144" s="119"/>
      <c r="GN144" s="119"/>
      <c r="GO144" s="119"/>
      <c r="GP144" s="119"/>
      <c r="GQ144" s="119"/>
      <c r="GR144" s="119"/>
      <c r="GS144" s="119"/>
      <c r="GT144" s="119"/>
      <c r="GU144" s="119"/>
      <c r="GV144" s="119"/>
      <c r="GW144" s="119"/>
      <c r="GX144" s="119"/>
      <c r="GY144" s="119"/>
      <c r="GZ144" s="119"/>
      <c r="HA144" s="119"/>
      <c r="HB144" s="119"/>
      <c r="HC144" s="119"/>
      <c r="HD144" s="119"/>
      <c r="HE144" s="119"/>
      <c r="HF144" s="119"/>
      <c r="HG144" s="119"/>
      <c r="HH144" s="119"/>
      <c r="HI144" s="119"/>
      <c r="HJ144" s="119"/>
      <c r="HK144" s="119"/>
      <c r="HL144" s="119"/>
      <c r="HM144" s="119"/>
      <c r="HN144" s="119"/>
      <c r="HO144" s="119"/>
      <c r="HP144" s="119"/>
      <c r="HQ144" s="119"/>
      <c r="HR144" s="119"/>
      <c r="HS144" s="119"/>
      <c r="HT144" s="119"/>
      <c r="HU144" s="119"/>
      <c r="HV144" s="119"/>
      <c r="HW144" s="119"/>
      <c r="HX144" s="119"/>
      <c r="HY144" s="119"/>
      <c r="HZ144" s="119"/>
      <c r="IA144" s="119"/>
      <c r="IB144" s="119"/>
      <c r="IC144" s="119"/>
      <c r="ID144" s="119"/>
      <c r="IE144" s="119"/>
      <c r="IF144" s="119"/>
      <c r="IG144" s="119"/>
      <c r="IH144" s="119"/>
      <c r="II144" s="119"/>
      <c r="IJ144" s="119"/>
      <c r="IK144" s="119"/>
      <c r="IL144" s="119"/>
      <c r="IM144" s="119"/>
      <c r="IN144" s="119"/>
      <c r="IO144" s="119"/>
      <c r="IP144" s="119"/>
      <c r="IQ144" s="119"/>
      <c r="IR144" s="119"/>
      <c r="IS144" s="119"/>
      <c r="IT144" s="119"/>
      <c r="IU144" s="119"/>
      <c r="IV144" s="119"/>
      <c r="IW144" s="119"/>
      <c r="IX144" s="119"/>
      <c r="IY144" s="119"/>
      <c r="IZ144" s="119"/>
      <c r="JA144" s="119"/>
      <c r="JB144" s="119"/>
      <c r="JC144" s="119"/>
      <c r="JD144" s="119"/>
      <c r="JE144" s="119"/>
      <c r="JF144" s="119"/>
      <c r="JG144" s="119"/>
    </row>
    <row r="145" spans="1:267" s="117" customFormat="1" ht="69" customHeight="1" x14ac:dyDescent="0.2">
      <c r="A145" s="403">
        <v>79</v>
      </c>
      <c r="B145" s="353" t="s">
        <v>441</v>
      </c>
      <c r="C145" s="353" t="s">
        <v>49</v>
      </c>
      <c r="D145" s="354" t="s">
        <v>472</v>
      </c>
      <c r="E145" s="353">
        <v>1228</v>
      </c>
      <c r="F145" s="96" t="s">
        <v>473</v>
      </c>
      <c r="G145" s="401" t="s">
        <v>29</v>
      </c>
      <c r="H145" s="353" t="s">
        <v>55</v>
      </c>
      <c r="I145" s="354" t="s">
        <v>33</v>
      </c>
      <c r="J145" s="353" t="s">
        <v>49</v>
      </c>
      <c r="K145" s="354" t="s">
        <v>33</v>
      </c>
      <c r="L145" s="370">
        <v>450</v>
      </c>
      <c r="M145" s="81" t="s">
        <v>31</v>
      </c>
      <c r="N145" s="95">
        <v>452000</v>
      </c>
      <c r="O145" s="368">
        <v>44270</v>
      </c>
      <c r="P145" s="368">
        <v>44337</v>
      </c>
      <c r="Q145" s="91">
        <f t="shared" si="7"/>
        <v>237.89473684210526</v>
      </c>
      <c r="R145" s="83" t="s">
        <v>39</v>
      </c>
      <c r="S145" s="48">
        <v>1900</v>
      </c>
      <c r="T145" s="375">
        <f>U145*100%/982000</f>
        <v>0.81482443991853359</v>
      </c>
      <c r="U145" s="355">
        <v>800157.6</v>
      </c>
      <c r="V145" s="373" t="s">
        <v>474</v>
      </c>
      <c r="W145" s="373" t="s">
        <v>475</v>
      </c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  <c r="AV145" s="119"/>
      <c r="AW145" s="119"/>
      <c r="AX145" s="119"/>
      <c r="AY145" s="119"/>
      <c r="AZ145" s="119"/>
      <c r="BA145" s="119"/>
      <c r="BB145" s="119"/>
      <c r="BC145" s="119"/>
      <c r="BD145" s="119"/>
      <c r="BE145" s="119"/>
      <c r="BF145" s="119"/>
      <c r="BG145" s="119"/>
      <c r="BH145" s="119"/>
      <c r="BI145" s="119"/>
      <c r="BJ145" s="119"/>
      <c r="BK145" s="119"/>
      <c r="BL145" s="119"/>
      <c r="BM145" s="119"/>
      <c r="BN145" s="119"/>
      <c r="BO145" s="119"/>
      <c r="BP145" s="119"/>
      <c r="BQ145" s="119"/>
      <c r="BR145" s="119"/>
      <c r="BS145" s="119"/>
      <c r="BT145" s="119"/>
      <c r="BU145" s="119"/>
      <c r="BV145" s="119"/>
      <c r="BW145" s="119"/>
      <c r="BX145" s="119"/>
      <c r="BY145" s="119"/>
      <c r="BZ145" s="119"/>
      <c r="CA145" s="119"/>
      <c r="CB145" s="119"/>
      <c r="CC145" s="119"/>
      <c r="CD145" s="119"/>
      <c r="CE145" s="119"/>
      <c r="CF145" s="119"/>
      <c r="CG145" s="119"/>
      <c r="CH145" s="119"/>
      <c r="CI145" s="119"/>
      <c r="CJ145" s="119"/>
      <c r="CK145" s="119"/>
      <c r="CL145" s="119"/>
      <c r="CM145" s="119"/>
      <c r="CN145" s="119"/>
      <c r="CO145" s="119"/>
      <c r="CP145" s="119"/>
      <c r="CQ145" s="119"/>
      <c r="CR145" s="119"/>
      <c r="CS145" s="119"/>
      <c r="CT145" s="119"/>
      <c r="CU145" s="119"/>
      <c r="CV145" s="119"/>
      <c r="CW145" s="119"/>
      <c r="CX145" s="119"/>
      <c r="CY145" s="119"/>
      <c r="CZ145" s="119"/>
      <c r="DA145" s="119"/>
      <c r="DB145" s="119"/>
      <c r="DC145" s="119"/>
      <c r="DD145" s="119"/>
      <c r="DE145" s="119"/>
      <c r="DF145" s="119"/>
      <c r="DG145" s="119"/>
      <c r="DH145" s="119"/>
      <c r="DI145" s="119"/>
      <c r="DJ145" s="119"/>
      <c r="DK145" s="119"/>
      <c r="DL145" s="119"/>
      <c r="DM145" s="119"/>
      <c r="DN145" s="119"/>
      <c r="DO145" s="119"/>
      <c r="DP145" s="119"/>
      <c r="DQ145" s="119"/>
      <c r="DR145" s="119"/>
      <c r="DS145" s="119"/>
      <c r="DT145" s="119"/>
      <c r="DU145" s="119"/>
      <c r="DV145" s="119"/>
      <c r="DW145" s="119"/>
      <c r="DX145" s="119"/>
      <c r="DY145" s="119"/>
      <c r="DZ145" s="119"/>
      <c r="EA145" s="119"/>
      <c r="EB145" s="119"/>
      <c r="EC145" s="119"/>
      <c r="ED145" s="119"/>
      <c r="EE145" s="119"/>
      <c r="EF145" s="119"/>
      <c r="EG145" s="119"/>
      <c r="EH145" s="119"/>
      <c r="EI145" s="119"/>
      <c r="EJ145" s="119"/>
      <c r="EK145" s="119"/>
      <c r="EL145" s="119"/>
      <c r="EM145" s="119"/>
      <c r="EN145" s="119"/>
      <c r="EO145" s="119"/>
      <c r="EP145" s="119"/>
      <c r="EQ145" s="119"/>
      <c r="ER145" s="119"/>
      <c r="ES145" s="119"/>
      <c r="ET145" s="119"/>
      <c r="EU145" s="119"/>
      <c r="EV145" s="119"/>
      <c r="EW145" s="119"/>
      <c r="EX145" s="119"/>
      <c r="EY145" s="119"/>
      <c r="EZ145" s="119"/>
      <c r="FA145" s="119"/>
      <c r="FB145" s="119"/>
      <c r="FC145" s="119"/>
      <c r="FD145" s="119"/>
      <c r="FE145" s="119"/>
      <c r="FF145" s="119"/>
      <c r="FG145" s="119"/>
      <c r="FH145" s="119"/>
      <c r="FI145" s="119"/>
      <c r="FJ145" s="119"/>
      <c r="FK145" s="119"/>
      <c r="FL145" s="119"/>
      <c r="FM145" s="119"/>
      <c r="FN145" s="119"/>
      <c r="FO145" s="119"/>
      <c r="FP145" s="119"/>
      <c r="FQ145" s="119"/>
      <c r="FR145" s="119"/>
      <c r="FS145" s="119"/>
      <c r="FT145" s="119"/>
      <c r="FU145" s="119"/>
      <c r="FV145" s="119"/>
      <c r="FW145" s="119"/>
      <c r="FX145" s="119"/>
      <c r="FY145" s="119"/>
      <c r="FZ145" s="119"/>
      <c r="GA145" s="119"/>
      <c r="GB145" s="119"/>
      <c r="GC145" s="119"/>
      <c r="GD145" s="119"/>
      <c r="GE145" s="119"/>
      <c r="GF145" s="119"/>
      <c r="GG145" s="119"/>
      <c r="GH145" s="119"/>
      <c r="GI145" s="119"/>
      <c r="GJ145" s="119"/>
      <c r="GK145" s="119"/>
      <c r="GL145" s="119"/>
      <c r="GM145" s="119"/>
      <c r="GN145" s="119"/>
      <c r="GO145" s="119"/>
      <c r="GP145" s="119"/>
      <c r="GQ145" s="119"/>
      <c r="GR145" s="119"/>
      <c r="GS145" s="119"/>
      <c r="GT145" s="119"/>
      <c r="GU145" s="119"/>
      <c r="GV145" s="119"/>
      <c r="GW145" s="119"/>
      <c r="GX145" s="119"/>
      <c r="GY145" s="119"/>
      <c r="GZ145" s="119"/>
      <c r="HA145" s="119"/>
      <c r="HB145" s="119"/>
      <c r="HC145" s="119"/>
      <c r="HD145" s="119"/>
      <c r="HE145" s="119"/>
      <c r="HF145" s="119"/>
      <c r="HG145" s="119"/>
      <c r="HH145" s="119"/>
      <c r="HI145" s="119"/>
      <c r="HJ145" s="119"/>
      <c r="HK145" s="119"/>
      <c r="HL145" s="119"/>
      <c r="HM145" s="119"/>
      <c r="HN145" s="119"/>
      <c r="HO145" s="119"/>
      <c r="HP145" s="119"/>
      <c r="HQ145" s="119"/>
      <c r="HR145" s="119"/>
      <c r="HS145" s="119"/>
      <c r="HT145" s="119"/>
      <c r="HU145" s="119"/>
      <c r="HV145" s="119"/>
      <c r="HW145" s="119"/>
      <c r="HX145" s="119"/>
      <c r="HY145" s="119"/>
      <c r="HZ145" s="119"/>
      <c r="IA145" s="119"/>
      <c r="IB145" s="119"/>
      <c r="IC145" s="119"/>
      <c r="ID145" s="119"/>
      <c r="IE145" s="119"/>
      <c r="IF145" s="119"/>
      <c r="IG145" s="119"/>
      <c r="IH145" s="119"/>
      <c r="II145" s="119"/>
      <c r="IJ145" s="119"/>
      <c r="IK145" s="119"/>
      <c r="IL145" s="119"/>
      <c r="IM145" s="119"/>
      <c r="IN145" s="119"/>
      <c r="IO145" s="119"/>
      <c r="IP145" s="119"/>
      <c r="IQ145" s="119"/>
      <c r="IR145" s="119"/>
      <c r="IS145" s="119"/>
      <c r="IT145" s="119"/>
      <c r="IU145" s="119"/>
      <c r="IV145" s="119"/>
      <c r="IW145" s="119"/>
      <c r="IX145" s="119"/>
      <c r="IY145" s="119"/>
      <c r="IZ145" s="119"/>
      <c r="JA145" s="119"/>
      <c r="JB145" s="119"/>
      <c r="JC145" s="119"/>
      <c r="JD145" s="119"/>
      <c r="JE145" s="119"/>
      <c r="JF145" s="119"/>
      <c r="JG145" s="119"/>
    </row>
    <row r="146" spans="1:267" s="117" customFormat="1" ht="69" customHeight="1" x14ac:dyDescent="0.2">
      <c r="A146" s="404"/>
      <c r="B146" s="353"/>
      <c r="C146" s="353"/>
      <c r="D146" s="354"/>
      <c r="E146" s="353"/>
      <c r="F146" s="96" t="s">
        <v>476</v>
      </c>
      <c r="G146" s="402"/>
      <c r="H146" s="353"/>
      <c r="I146" s="354"/>
      <c r="J146" s="353"/>
      <c r="K146" s="354"/>
      <c r="L146" s="370"/>
      <c r="M146" s="81" t="s">
        <v>31</v>
      </c>
      <c r="N146" s="95">
        <v>530000</v>
      </c>
      <c r="O146" s="368"/>
      <c r="P146" s="368"/>
      <c r="Q146" s="91">
        <f t="shared" si="7"/>
        <v>530000</v>
      </c>
      <c r="R146" s="83" t="s">
        <v>32</v>
      </c>
      <c r="S146" s="48">
        <v>1</v>
      </c>
      <c r="T146" s="375"/>
      <c r="U146" s="355"/>
      <c r="V146" s="373"/>
      <c r="W146" s="373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19"/>
      <c r="AV146" s="119"/>
      <c r="AW146" s="119"/>
      <c r="AX146" s="119"/>
      <c r="AY146" s="119"/>
      <c r="AZ146" s="119"/>
      <c r="BA146" s="119"/>
      <c r="BB146" s="119"/>
      <c r="BC146" s="119"/>
      <c r="BD146" s="119"/>
      <c r="BE146" s="119"/>
      <c r="BF146" s="119"/>
      <c r="BG146" s="119"/>
      <c r="BH146" s="119"/>
      <c r="BI146" s="119"/>
      <c r="BJ146" s="119"/>
      <c r="BK146" s="119"/>
      <c r="BL146" s="119"/>
      <c r="BM146" s="119"/>
      <c r="BN146" s="119"/>
      <c r="BO146" s="119"/>
      <c r="BP146" s="119"/>
      <c r="BQ146" s="119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19"/>
      <c r="CB146" s="119"/>
      <c r="CC146" s="119"/>
      <c r="CD146" s="119"/>
      <c r="CE146" s="119"/>
      <c r="CF146" s="119"/>
      <c r="CG146" s="119"/>
      <c r="CH146" s="119"/>
      <c r="CI146" s="119"/>
      <c r="CJ146" s="119"/>
      <c r="CK146" s="119"/>
      <c r="CL146" s="119"/>
      <c r="CM146" s="119"/>
      <c r="CN146" s="119"/>
      <c r="CO146" s="119"/>
      <c r="CP146" s="119"/>
      <c r="CQ146" s="119"/>
      <c r="CR146" s="119"/>
      <c r="CS146" s="119"/>
      <c r="CT146" s="119"/>
      <c r="CU146" s="119"/>
      <c r="CV146" s="119"/>
      <c r="CW146" s="119"/>
      <c r="CX146" s="119"/>
      <c r="CY146" s="119"/>
      <c r="CZ146" s="119"/>
      <c r="DA146" s="119"/>
      <c r="DB146" s="119"/>
      <c r="DC146" s="119"/>
      <c r="DD146" s="119"/>
      <c r="DE146" s="119"/>
      <c r="DF146" s="119"/>
      <c r="DG146" s="119"/>
      <c r="DH146" s="119"/>
      <c r="DI146" s="119"/>
      <c r="DJ146" s="119"/>
      <c r="DK146" s="119"/>
      <c r="DL146" s="119"/>
      <c r="DM146" s="119"/>
      <c r="DN146" s="119"/>
      <c r="DO146" s="119"/>
      <c r="DP146" s="119"/>
      <c r="DQ146" s="119"/>
      <c r="DR146" s="119"/>
      <c r="DS146" s="119"/>
      <c r="DT146" s="119"/>
      <c r="DU146" s="119"/>
      <c r="DV146" s="119"/>
      <c r="DW146" s="119"/>
      <c r="DX146" s="119"/>
      <c r="DY146" s="119"/>
      <c r="DZ146" s="119"/>
      <c r="EA146" s="119"/>
      <c r="EB146" s="119"/>
      <c r="EC146" s="119"/>
      <c r="ED146" s="119"/>
      <c r="EE146" s="119"/>
      <c r="EF146" s="119"/>
      <c r="EG146" s="119"/>
      <c r="EH146" s="119"/>
      <c r="EI146" s="119"/>
      <c r="EJ146" s="119"/>
      <c r="EK146" s="119"/>
      <c r="EL146" s="119"/>
      <c r="EM146" s="119"/>
      <c r="EN146" s="119"/>
      <c r="EO146" s="119"/>
      <c r="EP146" s="119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19"/>
      <c r="FA146" s="119"/>
      <c r="FB146" s="119"/>
      <c r="FC146" s="119"/>
      <c r="FD146" s="119"/>
      <c r="FE146" s="119"/>
      <c r="FF146" s="119"/>
      <c r="FG146" s="119"/>
      <c r="FH146" s="119"/>
      <c r="FI146" s="119"/>
      <c r="FJ146" s="119"/>
      <c r="FK146" s="119"/>
      <c r="FL146" s="119"/>
      <c r="FM146" s="119"/>
      <c r="FN146" s="119"/>
      <c r="FO146" s="119"/>
      <c r="FP146" s="119"/>
      <c r="FQ146" s="119"/>
      <c r="FR146" s="119"/>
      <c r="FS146" s="119"/>
      <c r="FT146" s="119"/>
      <c r="FU146" s="119"/>
      <c r="FV146" s="119"/>
      <c r="FW146" s="119"/>
      <c r="FX146" s="119"/>
      <c r="FY146" s="119"/>
      <c r="FZ146" s="119"/>
      <c r="GA146" s="119"/>
      <c r="GB146" s="119"/>
      <c r="GC146" s="119"/>
      <c r="GD146" s="119"/>
      <c r="GE146" s="119"/>
      <c r="GF146" s="119"/>
      <c r="GG146" s="119"/>
      <c r="GH146" s="119"/>
      <c r="GI146" s="119"/>
      <c r="GJ146" s="119"/>
      <c r="GK146" s="119"/>
      <c r="GL146" s="119"/>
      <c r="GM146" s="119"/>
      <c r="GN146" s="119"/>
      <c r="GO146" s="119"/>
      <c r="GP146" s="119"/>
      <c r="GQ146" s="119"/>
      <c r="GR146" s="119"/>
      <c r="GS146" s="119"/>
      <c r="GT146" s="119"/>
      <c r="GU146" s="119"/>
      <c r="GV146" s="119"/>
      <c r="GW146" s="119"/>
      <c r="GX146" s="119"/>
      <c r="GY146" s="119"/>
      <c r="GZ146" s="119"/>
      <c r="HA146" s="119"/>
      <c r="HB146" s="119"/>
      <c r="HC146" s="119"/>
      <c r="HD146" s="119"/>
      <c r="HE146" s="119"/>
      <c r="HF146" s="119"/>
      <c r="HG146" s="119"/>
      <c r="HH146" s="119"/>
      <c r="HI146" s="119"/>
      <c r="HJ146" s="119"/>
      <c r="HK146" s="119"/>
      <c r="HL146" s="119"/>
      <c r="HM146" s="119"/>
      <c r="HN146" s="119"/>
      <c r="HO146" s="119"/>
      <c r="HP146" s="119"/>
      <c r="HQ146" s="119"/>
      <c r="HR146" s="119"/>
      <c r="HS146" s="119"/>
      <c r="HT146" s="119"/>
      <c r="HU146" s="119"/>
      <c r="HV146" s="119"/>
      <c r="HW146" s="119"/>
      <c r="HX146" s="119"/>
      <c r="HY146" s="119"/>
      <c r="HZ146" s="119"/>
      <c r="IA146" s="119"/>
      <c r="IB146" s="119"/>
      <c r="IC146" s="119"/>
      <c r="ID146" s="119"/>
      <c r="IE146" s="119"/>
      <c r="IF146" s="119"/>
      <c r="IG146" s="119"/>
      <c r="IH146" s="119"/>
      <c r="II146" s="119"/>
      <c r="IJ146" s="119"/>
      <c r="IK146" s="119"/>
      <c r="IL146" s="119"/>
      <c r="IM146" s="119"/>
      <c r="IN146" s="119"/>
      <c r="IO146" s="119"/>
      <c r="IP146" s="119"/>
      <c r="IQ146" s="119"/>
      <c r="IR146" s="119"/>
      <c r="IS146" s="119"/>
      <c r="IT146" s="119"/>
      <c r="IU146" s="119"/>
      <c r="IV146" s="119"/>
      <c r="IW146" s="119"/>
      <c r="IX146" s="119"/>
      <c r="IY146" s="119"/>
      <c r="IZ146" s="119"/>
      <c r="JA146" s="119"/>
      <c r="JB146" s="119"/>
      <c r="JC146" s="119"/>
      <c r="JD146" s="119"/>
      <c r="JE146" s="119"/>
      <c r="JF146" s="119"/>
      <c r="JG146" s="119"/>
    </row>
    <row r="147" spans="1:267" s="117" customFormat="1" ht="69" customHeight="1" x14ac:dyDescent="0.2">
      <c r="A147" s="92">
        <v>80</v>
      </c>
      <c r="B147" s="76" t="s">
        <v>441</v>
      </c>
      <c r="C147" s="76" t="s">
        <v>49</v>
      </c>
      <c r="D147" s="77" t="s">
        <v>477</v>
      </c>
      <c r="E147" s="76">
        <v>1229</v>
      </c>
      <c r="F147" s="96" t="s">
        <v>478</v>
      </c>
      <c r="G147" s="86" t="s">
        <v>29</v>
      </c>
      <c r="H147" s="76" t="s">
        <v>36</v>
      </c>
      <c r="I147" s="77" t="s">
        <v>33</v>
      </c>
      <c r="J147" s="76" t="s">
        <v>49</v>
      </c>
      <c r="K147" s="77" t="s">
        <v>33</v>
      </c>
      <c r="L147" s="84">
        <v>450</v>
      </c>
      <c r="M147" s="81" t="s">
        <v>31</v>
      </c>
      <c r="N147" s="95">
        <v>350000</v>
      </c>
      <c r="O147" s="82">
        <v>44270</v>
      </c>
      <c r="P147" s="82">
        <v>44337</v>
      </c>
      <c r="Q147" s="91">
        <f t="shared" si="7"/>
        <v>350000</v>
      </c>
      <c r="R147" s="83" t="s">
        <v>32</v>
      </c>
      <c r="S147" s="48">
        <v>1</v>
      </c>
      <c r="T147" s="89">
        <f t="shared" ref="T147:T156" si="8">U147*100%/N147</f>
        <v>0.25516371428571427</v>
      </c>
      <c r="U147" s="68">
        <v>89307.3</v>
      </c>
      <c r="V147" s="87" t="s">
        <v>479</v>
      </c>
      <c r="W147" s="87" t="s">
        <v>480</v>
      </c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119"/>
      <c r="AR147" s="119"/>
      <c r="AS147" s="119"/>
      <c r="AT147" s="119"/>
      <c r="AU147" s="119"/>
      <c r="AV147" s="119"/>
      <c r="AW147" s="119"/>
      <c r="AX147" s="119"/>
      <c r="AY147" s="119"/>
      <c r="AZ147" s="119"/>
      <c r="BA147" s="119"/>
      <c r="BB147" s="119"/>
      <c r="BC147" s="119"/>
      <c r="BD147" s="119"/>
      <c r="BE147" s="119"/>
      <c r="BF147" s="119"/>
      <c r="BG147" s="119"/>
      <c r="BH147" s="119"/>
      <c r="BI147" s="119"/>
      <c r="BJ147" s="119"/>
      <c r="BK147" s="119"/>
      <c r="BL147" s="119"/>
      <c r="BM147" s="119"/>
      <c r="BN147" s="119"/>
      <c r="BO147" s="119"/>
      <c r="BP147" s="119"/>
      <c r="BQ147" s="119"/>
      <c r="BR147" s="119"/>
      <c r="BS147" s="119"/>
      <c r="BT147" s="119"/>
      <c r="BU147" s="119"/>
      <c r="BV147" s="119"/>
      <c r="BW147" s="119"/>
      <c r="BX147" s="119"/>
      <c r="BY147" s="119"/>
      <c r="BZ147" s="119"/>
      <c r="CA147" s="119"/>
      <c r="CB147" s="119"/>
      <c r="CC147" s="119"/>
      <c r="CD147" s="119"/>
      <c r="CE147" s="119"/>
      <c r="CF147" s="119"/>
      <c r="CG147" s="119"/>
      <c r="CH147" s="119"/>
      <c r="CI147" s="119"/>
      <c r="CJ147" s="119"/>
      <c r="CK147" s="119"/>
      <c r="CL147" s="119"/>
      <c r="CM147" s="119"/>
      <c r="CN147" s="119"/>
      <c r="CO147" s="119"/>
      <c r="CP147" s="119"/>
      <c r="CQ147" s="119"/>
      <c r="CR147" s="119"/>
      <c r="CS147" s="119"/>
      <c r="CT147" s="119"/>
      <c r="CU147" s="119"/>
      <c r="CV147" s="119"/>
      <c r="CW147" s="119"/>
      <c r="CX147" s="119"/>
      <c r="CY147" s="119"/>
      <c r="CZ147" s="119"/>
      <c r="DA147" s="119"/>
      <c r="DB147" s="119"/>
      <c r="DC147" s="119"/>
      <c r="DD147" s="119"/>
      <c r="DE147" s="119"/>
      <c r="DF147" s="119"/>
      <c r="DG147" s="119"/>
      <c r="DH147" s="119"/>
      <c r="DI147" s="119"/>
      <c r="DJ147" s="119"/>
      <c r="DK147" s="119"/>
      <c r="DL147" s="119"/>
      <c r="DM147" s="119"/>
      <c r="DN147" s="119"/>
      <c r="DO147" s="119"/>
      <c r="DP147" s="119"/>
      <c r="DQ147" s="119"/>
      <c r="DR147" s="119"/>
      <c r="DS147" s="119"/>
      <c r="DT147" s="119"/>
      <c r="DU147" s="119"/>
      <c r="DV147" s="119"/>
      <c r="DW147" s="119"/>
      <c r="DX147" s="119"/>
      <c r="DY147" s="119"/>
      <c r="DZ147" s="119"/>
      <c r="EA147" s="119"/>
      <c r="EB147" s="119"/>
      <c r="EC147" s="119"/>
      <c r="ED147" s="119"/>
      <c r="EE147" s="119"/>
      <c r="EF147" s="119"/>
      <c r="EG147" s="119"/>
      <c r="EH147" s="119"/>
      <c r="EI147" s="119"/>
      <c r="EJ147" s="119"/>
      <c r="EK147" s="119"/>
      <c r="EL147" s="119"/>
      <c r="EM147" s="119"/>
      <c r="EN147" s="119"/>
      <c r="EO147" s="119"/>
      <c r="EP147" s="119"/>
      <c r="EQ147" s="119"/>
      <c r="ER147" s="119"/>
      <c r="ES147" s="119"/>
      <c r="ET147" s="119"/>
      <c r="EU147" s="119"/>
      <c r="EV147" s="119"/>
      <c r="EW147" s="119"/>
      <c r="EX147" s="119"/>
      <c r="EY147" s="119"/>
      <c r="EZ147" s="119"/>
      <c r="FA147" s="119"/>
      <c r="FB147" s="119"/>
      <c r="FC147" s="119"/>
      <c r="FD147" s="119"/>
      <c r="FE147" s="119"/>
      <c r="FF147" s="119"/>
      <c r="FG147" s="119"/>
      <c r="FH147" s="119"/>
      <c r="FI147" s="119"/>
      <c r="FJ147" s="119"/>
      <c r="FK147" s="119"/>
      <c r="FL147" s="119"/>
      <c r="FM147" s="119"/>
      <c r="FN147" s="119"/>
      <c r="FO147" s="119"/>
      <c r="FP147" s="119"/>
      <c r="FQ147" s="119"/>
      <c r="FR147" s="119"/>
      <c r="FS147" s="119"/>
      <c r="FT147" s="119"/>
      <c r="FU147" s="119"/>
      <c r="FV147" s="119"/>
      <c r="FW147" s="119"/>
      <c r="FX147" s="119"/>
      <c r="FY147" s="119"/>
      <c r="FZ147" s="119"/>
      <c r="GA147" s="119"/>
      <c r="GB147" s="119"/>
      <c r="GC147" s="119"/>
      <c r="GD147" s="119"/>
      <c r="GE147" s="119"/>
      <c r="GF147" s="119"/>
      <c r="GG147" s="119"/>
      <c r="GH147" s="119"/>
      <c r="GI147" s="119"/>
      <c r="GJ147" s="119"/>
      <c r="GK147" s="119"/>
      <c r="GL147" s="119"/>
      <c r="GM147" s="119"/>
      <c r="GN147" s="119"/>
      <c r="GO147" s="119"/>
      <c r="GP147" s="119"/>
      <c r="GQ147" s="119"/>
      <c r="GR147" s="119"/>
      <c r="GS147" s="119"/>
      <c r="GT147" s="119"/>
      <c r="GU147" s="119"/>
      <c r="GV147" s="119"/>
      <c r="GW147" s="119"/>
      <c r="GX147" s="119"/>
      <c r="GY147" s="119"/>
      <c r="GZ147" s="119"/>
      <c r="HA147" s="119"/>
      <c r="HB147" s="119"/>
      <c r="HC147" s="119"/>
      <c r="HD147" s="119"/>
      <c r="HE147" s="119"/>
      <c r="HF147" s="119"/>
      <c r="HG147" s="119"/>
      <c r="HH147" s="119"/>
      <c r="HI147" s="119"/>
      <c r="HJ147" s="119"/>
      <c r="HK147" s="119"/>
      <c r="HL147" s="119"/>
      <c r="HM147" s="119"/>
      <c r="HN147" s="119"/>
      <c r="HO147" s="119"/>
      <c r="HP147" s="119"/>
      <c r="HQ147" s="119"/>
      <c r="HR147" s="119"/>
      <c r="HS147" s="119"/>
      <c r="HT147" s="119"/>
      <c r="HU147" s="119"/>
      <c r="HV147" s="119"/>
      <c r="HW147" s="119"/>
      <c r="HX147" s="119"/>
      <c r="HY147" s="119"/>
      <c r="HZ147" s="119"/>
      <c r="IA147" s="119"/>
      <c r="IB147" s="119"/>
      <c r="IC147" s="119"/>
      <c r="ID147" s="119"/>
      <c r="IE147" s="119"/>
      <c r="IF147" s="119"/>
      <c r="IG147" s="119"/>
      <c r="IH147" s="119"/>
      <c r="II147" s="119"/>
      <c r="IJ147" s="119"/>
      <c r="IK147" s="119"/>
      <c r="IL147" s="119"/>
      <c r="IM147" s="119"/>
      <c r="IN147" s="119"/>
      <c r="IO147" s="119"/>
      <c r="IP147" s="119"/>
      <c r="IQ147" s="119"/>
      <c r="IR147" s="119"/>
      <c r="IS147" s="119"/>
      <c r="IT147" s="119"/>
      <c r="IU147" s="119"/>
      <c r="IV147" s="119"/>
      <c r="IW147" s="119"/>
      <c r="IX147" s="119"/>
      <c r="IY147" s="119"/>
      <c r="IZ147" s="119"/>
      <c r="JA147" s="119"/>
      <c r="JB147" s="119"/>
      <c r="JC147" s="119"/>
      <c r="JD147" s="119"/>
      <c r="JE147" s="119"/>
      <c r="JF147" s="119"/>
      <c r="JG147" s="119"/>
    </row>
    <row r="148" spans="1:267" s="117" customFormat="1" ht="69" customHeight="1" x14ac:dyDescent="0.2">
      <c r="A148" s="92">
        <v>81</v>
      </c>
      <c r="B148" s="76" t="s">
        <v>441</v>
      </c>
      <c r="C148" s="76" t="s">
        <v>49</v>
      </c>
      <c r="D148" s="77" t="s">
        <v>481</v>
      </c>
      <c r="E148" s="76">
        <v>1230</v>
      </c>
      <c r="F148" s="96" t="s">
        <v>482</v>
      </c>
      <c r="G148" s="86" t="s">
        <v>29</v>
      </c>
      <c r="H148" s="76" t="s">
        <v>48</v>
      </c>
      <c r="I148" s="77" t="s">
        <v>37</v>
      </c>
      <c r="J148" s="76" t="s">
        <v>49</v>
      </c>
      <c r="K148" s="77" t="s">
        <v>37</v>
      </c>
      <c r="L148" s="84">
        <v>250</v>
      </c>
      <c r="M148" s="81" t="s">
        <v>31</v>
      </c>
      <c r="N148" s="95">
        <v>125900</v>
      </c>
      <c r="O148" s="82">
        <v>44270</v>
      </c>
      <c r="P148" s="82">
        <v>44316</v>
      </c>
      <c r="Q148" s="91">
        <f t="shared" si="7"/>
        <v>251.8</v>
      </c>
      <c r="R148" s="83" t="s">
        <v>39</v>
      </c>
      <c r="S148" s="48">
        <v>500</v>
      </c>
      <c r="T148" s="89">
        <f t="shared" si="8"/>
        <v>0.65185957108816517</v>
      </c>
      <c r="U148" s="68">
        <v>82069.119999999995</v>
      </c>
      <c r="V148" s="87" t="s">
        <v>483</v>
      </c>
      <c r="W148" s="87" t="s">
        <v>484</v>
      </c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  <c r="AV148" s="119"/>
      <c r="AW148" s="119"/>
      <c r="AX148" s="119"/>
      <c r="AY148" s="119"/>
      <c r="AZ148" s="119"/>
      <c r="BA148" s="119"/>
      <c r="BB148" s="119"/>
      <c r="BC148" s="119"/>
      <c r="BD148" s="119"/>
      <c r="BE148" s="119"/>
      <c r="BF148" s="119"/>
      <c r="BG148" s="119"/>
      <c r="BH148" s="119"/>
      <c r="BI148" s="119"/>
      <c r="BJ148" s="119"/>
      <c r="BK148" s="119"/>
      <c r="BL148" s="119"/>
      <c r="BM148" s="119"/>
      <c r="BN148" s="119"/>
      <c r="BO148" s="119"/>
      <c r="BP148" s="119"/>
      <c r="BQ148" s="119"/>
      <c r="BR148" s="119"/>
      <c r="BS148" s="119"/>
      <c r="BT148" s="119"/>
      <c r="BU148" s="119"/>
      <c r="BV148" s="119"/>
      <c r="BW148" s="119"/>
      <c r="BX148" s="119"/>
      <c r="BY148" s="119"/>
      <c r="BZ148" s="119"/>
      <c r="CA148" s="119"/>
      <c r="CB148" s="119"/>
      <c r="CC148" s="119"/>
      <c r="CD148" s="119"/>
      <c r="CE148" s="119"/>
      <c r="CF148" s="119"/>
      <c r="CG148" s="119"/>
      <c r="CH148" s="119"/>
      <c r="CI148" s="119"/>
      <c r="CJ148" s="119"/>
      <c r="CK148" s="119"/>
      <c r="CL148" s="119"/>
      <c r="CM148" s="119"/>
      <c r="CN148" s="119"/>
      <c r="CO148" s="119"/>
      <c r="CP148" s="119"/>
      <c r="CQ148" s="119"/>
      <c r="CR148" s="119"/>
      <c r="CS148" s="119"/>
      <c r="CT148" s="119"/>
      <c r="CU148" s="119"/>
      <c r="CV148" s="119"/>
      <c r="CW148" s="119"/>
      <c r="CX148" s="119"/>
      <c r="CY148" s="119"/>
      <c r="CZ148" s="119"/>
      <c r="DA148" s="119"/>
      <c r="DB148" s="119"/>
      <c r="DC148" s="119"/>
      <c r="DD148" s="119"/>
      <c r="DE148" s="119"/>
      <c r="DF148" s="119"/>
      <c r="DG148" s="119"/>
      <c r="DH148" s="119"/>
      <c r="DI148" s="119"/>
      <c r="DJ148" s="119"/>
      <c r="DK148" s="119"/>
      <c r="DL148" s="119"/>
      <c r="DM148" s="119"/>
      <c r="DN148" s="119"/>
      <c r="DO148" s="119"/>
      <c r="DP148" s="119"/>
      <c r="DQ148" s="119"/>
      <c r="DR148" s="119"/>
      <c r="DS148" s="119"/>
      <c r="DT148" s="119"/>
      <c r="DU148" s="119"/>
      <c r="DV148" s="119"/>
      <c r="DW148" s="119"/>
      <c r="DX148" s="119"/>
      <c r="DY148" s="119"/>
      <c r="DZ148" s="119"/>
      <c r="EA148" s="119"/>
      <c r="EB148" s="119"/>
      <c r="EC148" s="119"/>
      <c r="ED148" s="119"/>
      <c r="EE148" s="119"/>
      <c r="EF148" s="119"/>
      <c r="EG148" s="119"/>
      <c r="EH148" s="119"/>
      <c r="EI148" s="119"/>
      <c r="EJ148" s="119"/>
      <c r="EK148" s="119"/>
      <c r="EL148" s="119"/>
      <c r="EM148" s="119"/>
      <c r="EN148" s="119"/>
      <c r="EO148" s="119"/>
      <c r="EP148" s="119"/>
      <c r="EQ148" s="119"/>
      <c r="ER148" s="119"/>
      <c r="ES148" s="119"/>
      <c r="ET148" s="119"/>
      <c r="EU148" s="119"/>
      <c r="EV148" s="119"/>
      <c r="EW148" s="119"/>
      <c r="EX148" s="119"/>
      <c r="EY148" s="119"/>
      <c r="EZ148" s="119"/>
      <c r="FA148" s="119"/>
      <c r="FB148" s="119"/>
      <c r="FC148" s="119"/>
      <c r="FD148" s="119"/>
      <c r="FE148" s="119"/>
      <c r="FF148" s="119"/>
      <c r="FG148" s="119"/>
      <c r="FH148" s="119"/>
      <c r="FI148" s="119"/>
      <c r="FJ148" s="119"/>
      <c r="FK148" s="119"/>
      <c r="FL148" s="119"/>
      <c r="FM148" s="119"/>
      <c r="FN148" s="119"/>
      <c r="FO148" s="119"/>
      <c r="FP148" s="119"/>
      <c r="FQ148" s="119"/>
      <c r="FR148" s="119"/>
      <c r="FS148" s="119"/>
      <c r="FT148" s="119"/>
      <c r="FU148" s="119"/>
      <c r="FV148" s="119"/>
      <c r="FW148" s="119"/>
      <c r="FX148" s="119"/>
      <c r="FY148" s="119"/>
      <c r="FZ148" s="119"/>
      <c r="GA148" s="119"/>
      <c r="GB148" s="119"/>
      <c r="GC148" s="119"/>
      <c r="GD148" s="119"/>
      <c r="GE148" s="119"/>
      <c r="GF148" s="119"/>
      <c r="GG148" s="119"/>
      <c r="GH148" s="119"/>
      <c r="GI148" s="119"/>
      <c r="GJ148" s="119"/>
      <c r="GK148" s="119"/>
      <c r="GL148" s="119"/>
      <c r="GM148" s="119"/>
      <c r="GN148" s="119"/>
      <c r="GO148" s="119"/>
      <c r="GP148" s="119"/>
      <c r="GQ148" s="119"/>
      <c r="GR148" s="119"/>
      <c r="GS148" s="119"/>
      <c r="GT148" s="119"/>
      <c r="GU148" s="119"/>
      <c r="GV148" s="119"/>
      <c r="GW148" s="119"/>
      <c r="GX148" s="119"/>
      <c r="GY148" s="119"/>
      <c r="GZ148" s="119"/>
      <c r="HA148" s="119"/>
      <c r="HB148" s="119"/>
      <c r="HC148" s="119"/>
      <c r="HD148" s="119"/>
      <c r="HE148" s="119"/>
      <c r="HF148" s="119"/>
      <c r="HG148" s="119"/>
      <c r="HH148" s="119"/>
      <c r="HI148" s="119"/>
      <c r="HJ148" s="119"/>
      <c r="HK148" s="119"/>
      <c r="HL148" s="119"/>
      <c r="HM148" s="119"/>
      <c r="HN148" s="119"/>
      <c r="HO148" s="119"/>
      <c r="HP148" s="119"/>
      <c r="HQ148" s="119"/>
      <c r="HR148" s="119"/>
      <c r="HS148" s="119"/>
      <c r="HT148" s="119"/>
      <c r="HU148" s="119"/>
      <c r="HV148" s="119"/>
      <c r="HW148" s="119"/>
      <c r="HX148" s="119"/>
      <c r="HY148" s="119"/>
      <c r="HZ148" s="119"/>
      <c r="IA148" s="119"/>
      <c r="IB148" s="119"/>
      <c r="IC148" s="119"/>
      <c r="ID148" s="119"/>
      <c r="IE148" s="119"/>
      <c r="IF148" s="119"/>
      <c r="IG148" s="119"/>
      <c r="IH148" s="119"/>
      <c r="II148" s="119"/>
      <c r="IJ148" s="119"/>
      <c r="IK148" s="119"/>
      <c r="IL148" s="119"/>
      <c r="IM148" s="119"/>
      <c r="IN148" s="119"/>
      <c r="IO148" s="119"/>
      <c r="IP148" s="119"/>
      <c r="IQ148" s="119"/>
      <c r="IR148" s="119"/>
      <c r="IS148" s="119"/>
      <c r="IT148" s="119"/>
      <c r="IU148" s="119"/>
      <c r="IV148" s="119"/>
      <c r="IW148" s="119"/>
      <c r="IX148" s="119"/>
      <c r="IY148" s="119"/>
      <c r="IZ148" s="119"/>
      <c r="JA148" s="119"/>
      <c r="JB148" s="119"/>
      <c r="JC148" s="119"/>
      <c r="JD148" s="119"/>
      <c r="JE148" s="119"/>
      <c r="JF148" s="119"/>
      <c r="JG148" s="119"/>
    </row>
    <row r="149" spans="1:267" s="117" customFormat="1" ht="69" customHeight="1" x14ac:dyDescent="0.2">
      <c r="A149" s="92">
        <v>82</v>
      </c>
      <c r="B149" s="76" t="s">
        <v>441</v>
      </c>
      <c r="C149" s="76" t="s">
        <v>49</v>
      </c>
      <c r="D149" s="77" t="s">
        <v>485</v>
      </c>
      <c r="E149" s="76">
        <v>1231</v>
      </c>
      <c r="F149" s="96" t="s">
        <v>486</v>
      </c>
      <c r="G149" s="86" t="s">
        <v>29</v>
      </c>
      <c r="H149" s="76" t="s">
        <v>45</v>
      </c>
      <c r="I149" s="77" t="s">
        <v>35</v>
      </c>
      <c r="J149" s="76" t="s">
        <v>49</v>
      </c>
      <c r="K149" s="77" t="s">
        <v>35</v>
      </c>
      <c r="L149" s="84">
        <v>1500</v>
      </c>
      <c r="M149" s="81" t="s">
        <v>31</v>
      </c>
      <c r="N149" s="95">
        <v>250000</v>
      </c>
      <c r="O149" s="82">
        <v>44270</v>
      </c>
      <c r="P149" s="82">
        <v>44316</v>
      </c>
      <c r="Q149" s="91">
        <f t="shared" si="7"/>
        <v>250000</v>
      </c>
      <c r="R149" s="83" t="s">
        <v>32</v>
      </c>
      <c r="S149" s="48">
        <v>1</v>
      </c>
      <c r="T149" s="89">
        <f t="shared" si="8"/>
        <v>0.46389328000000002</v>
      </c>
      <c r="U149" s="68">
        <v>115973.32</v>
      </c>
      <c r="V149" s="87" t="s">
        <v>487</v>
      </c>
      <c r="W149" s="87" t="s">
        <v>488</v>
      </c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  <c r="AU149" s="119"/>
      <c r="AV149" s="119"/>
      <c r="AW149" s="119"/>
      <c r="AX149" s="119"/>
      <c r="AY149" s="119"/>
      <c r="AZ149" s="119"/>
      <c r="BA149" s="119"/>
      <c r="BB149" s="119"/>
      <c r="BC149" s="119"/>
      <c r="BD149" s="119"/>
      <c r="BE149" s="119"/>
      <c r="BF149" s="119"/>
      <c r="BG149" s="119"/>
      <c r="BH149" s="119"/>
      <c r="BI149" s="119"/>
      <c r="BJ149" s="119"/>
      <c r="BK149" s="119"/>
      <c r="BL149" s="119"/>
      <c r="BM149" s="119"/>
      <c r="BN149" s="119"/>
      <c r="BO149" s="119"/>
      <c r="BP149" s="119"/>
      <c r="BQ149" s="119"/>
      <c r="BR149" s="119"/>
      <c r="BS149" s="119"/>
      <c r="BT149" s="119"/>
      <c r="BU149" s="119"/>
      <c r="BV149" s="119"/>
      <c r="BW149" s="119"/>
      <c r="BX149" s="119"/>
      <c r="BY149" s="119"/>
      <c r="BZ149" s="119"/>
      <c r="CA149" s="119"/>
      <c r="CB149" s="119"/>
      <c r="CC149" s="119"/>
      <c r="CD149" s="119"/>
      <c r="CE149" s="119"/>
      <c r="CF149" s="119"/>
      <c r="CG149" s="119"/>
      <c r="CH149" s="119"/>
      <c r="CI149" s="119"/>
      <c r="CJ149" s="119"/>
      <c r="CK149" s="119"/>
      <c r="CL149" s="119"/>
      <c r="CM149" s="119"/>
      <c r="CN149" s="119"/>
      <c r="CO149" s="119"/>
      <c r="CP149" s="119"/>
      <c r="CQ149" s="119"/>
      <c r="CR149" s="119"/>
      <c r="CS149" s="119"/>
      <c r="CT149" s="119"/>
      <c r="CU149" s="119"/>
      <c r="CV149" s="119"/>
      <c r="CW149" s="119"/>
      <c r="CX149" s="119"/>
      <c r="CY149" s="119"/>
      <c r="CZ149" s="119"/>
      <c r="DA149" s="119"/>
      <c r="DB149" s="119"/>
      <c r="DC149" s="119"/>
      <c r="DD149" s="119"/>
      <c r="DE149" s="119"/>
      <c r="DF149" s="119"/>
      <c r="DG149" s="119"/>
      <c r="DH149" s="119"/>
      <c r="DI149" s="119"/>
      <c r="DJ149" s="119"/>
      <c r="DK149" s="119"/>
      <c r="DL149" s="119"/>
      <c r="DM149" s="119"/>
      <c r="DN149" s="119"/>
      <c r="DO149" s="119"/>
      <c r="DP149" s="119"/>
      <c r="DQ149" s="119"/>
      <c r="DR149" s="119"/>
      <c r="DS149" s="119"/>
      <c r="DT149" s="119"/>
      <c r="DU149" s="119"/>
      <c r="DV149" s="119"/>
      <c r="DW149" s="119"/>
      <c r="DX149" s="119"/>
      <c r="DY149" s="119"/>
      <c r="DZ149" s="119"/>
      <c r="EA149" s="119"/>
      <c r="EB149" s="119"/>
      <c r="EC149" s="119"/>
      <c r="ED149" s="119"/>
      <c r="EE149" s="119"/>
      <c r="EF149" s="119"/>
      <c r="EG149" s="119"/>
      <c r="EH149" s="119"/>
      <c r="EI149" s="119"/>
      <c r="EJ149" s="119"/>
      <c r="EK149" s="119"/>
      <c r="EL149" s="119"/>
      <c r="EM149" s="119"/>
      <c r="EN149" s="119"/>
      <c r="EO149" s="119"/>
      <c r="EP149" s="119"/>
      <c r="EQ149" s="119"/>
      <c r="ER149" s="119"/>
      <c r="ES149" s="119"/>
      <c r="ET149" s="119"/>
      <c r="EU149" s="119"/>
      <c r="EV149" s="119"/>
      <c r="EW149" s="119"/>
      <c r="EX149" s="119"/>
      <c r="EY149" s="119"/>
      <c r="EZ149" s="119"/>
      <c r="FA149" s="119"/>
      <c r="FB149" s="119"/>
      <c r="FC149" s="119"/>
      <c r="FD149" s="119"/>
      <c r="FE149" s="119"/>
      <c r="FF149" s="119"/>
      <c r="FG149" s="119"/>
      <c r="FH149" s="119"/>
      <c r="FI149" s="119"/>
      <c r="FJ149" s="119"/>
      <c r="FK149" s="119"/>
      <c r="FL149" s="119"/>
      <c r="FM149" s="119"/>
      <c r="FN149" s="119"/>
      <c r="FO149" s="119"/>
      <c r="FP149" s="119"/>
      <c r="FQ149" s="119"/>
      <c r="FR149" s="119"/>
      <c r="FS149" s="119"/>
      <c r="FT149" s="119"/>
      <c r="FU149" s="119"/>
      <c r="FV149" s="119"/>
      <c r="FW149" s="119"/>
      <c r="FX149" s="119"/>
      <c r="FY149" s="119"/>
      <c r="FZ149" s="119"/>
      <c r="GA149" s="119"/>
      <c r="GB149" s="119"/>
      <c r="GC149" s="119"/>
      <c r="GD149" s="119"/>
      <c r="GE149" s="119"/>
      <c r="GF149" s="119"/>
      <c r="GG149" s="119"/>
      <c r="GH149" s="119"/>
      <c r="GI149" s="119"/>
      <c r="GJ149" s="119"/>
      <c r="GK149" s="119"/>
      <c r="GL149" s="119"/>
      <c r="GM149" s="119"/>
      <c r="GN149" s="119"/>
      <c r="GO149" s="119"/>
      <c r="GP149" s="119"/>
      <c r="GQ149" s="119"/>
      <c r="GR149" s="119"/>
      <c r="GS149" s="119"/>
      <c r="GT149" s="119"/>
      <c r="GU149" s="119"/>
      <c r="GV149" s="119"/>
      <c r="GW149" s="119"/>
      <c r="GX149" s="119"/>
      <c r="GY149" s="119"/>
      <c r="GZ149" s="119"/>
      <c r="HA149" s="119"/>
      <c r="HB149" s="119"/>
      <c r="HC149" s="119"/>
      <c r="HD149" s="119"/>
      <c r="HE149" s="119"/>
      <c r="HF149" s="119"/>
      <c r="HG149" s="119"/>
      <c r="HH149" s="119"/>
      <c r="HI149" s="119"/>
      <c r="HJ149" s="119"/>
      <c r="HK149" s="119"/>
      <c r="HL149" s="119"/>
      <c r="HM149" s="119"/>
      <c r="HN149" s="119"/>
      <c r="HO149" s="119"/>
      <c r="HP149" s="119"/>
      <c r="HQ149" s="119"/>
      <c r="HR149" s="119"/>
      <c r="HS149" s="119"/>
      <c r="HT149" s="119"/>
      <c r="HU149" s="119"/>
      <c r="HV149" s="119"/>
      <c r="HW149" s="119"/>
      <c r="HX149" s="119"/>
      <c r="HY149" s="119"/>
      <c r="HZ149" s="119"/>
      <c r="IA149" s="119"/>
      <c r="IB149" s="119"/>
      <c r="IC149" s="119"/>
      <c r="ID149" s="119"/>
      <c r="IE149" s="119"/>
      <c r="IF149" s="119"/>
      <c r="IG149" s="119"/>
      <c r="IH149" s="119"/>
      <c r="II149" s="119"/>
      <c r="IJ149" s="119"/>
      <c r="IK149" s="119"/>
      <c r="IL149" s="119"/>
      <c r="IM149" s="119"/>
      <c r="IN149" s="119"/>
      <c r="IO149" s="119"/>
      <c r="IP149" s="119"/>
      <c r="IQ149" s="119"/>
      <c r="IR149" s="119"/>
      <c r="IS149" s="119"/>
      <c r="IT149" s="119"/>
      <c r="IU149" s="119"/>
      <c r="IV149" s="119"/>
      <c r="IW149" s="119"/>
      <c r="IX149" s="119"/>
      <c r="IY149" s="119"/>
      <c r="IZ149" s="119"/>
      <c r="JA149" s="119"/>
      <c r="JB149" s="119"/>
      <c r="JC149" s="119"/>
      <c r="JD149" s="119"/>
      <c r="JE149" s="119"/>
      <c r="JF149" s="119"/>
      <c r="JG149" s="119"/>
    </row>
    <row r="150" spans="1:267" s="117" customFormat="1" ht="69" customHeight="1" x14ac:dyDescent="0.2">
      <c r="A150" s="92">
        <v>83</v>
      </c>
      <c r="B150" s="76" t="s">
        <v>441</v>
      </c>
      <c r="C150" s="76" t="s">
        <v>49</v>
      </c>
      <c r="D150" s="77" t="s">
        <v>489</v>
      </c>
      <c r="E150" s="76">
        <v>1232</v>
      </c>
      <c r="F150" s="96" t="s">
        <v>490</v>
      </c>
      <c r="G150" s="86" t="s">
        <v>29</v>
      </c>
      <c r="H150" s="76" t="s">
        <v>55</v>
      </c>
      <c r="I150" s="77" t="s">
        <v>33</v>
      </c>
      <c r="J150" s="76" t="s">
        <v>49</v>
      </c>
      <c r="K150" s="77" t="s">
        <v>33</v>
      </c>
      <c r="L150" s="84">
        <v>65</v>
      </c>
      <c r="M150" s="81" t="s">
        <v>31</v>
      </c>
      <c r="N150" s="95">
        <v>59761.86</v>
      </c>
      <c r="O150" s="82">
        <v>44270</v>
      </c>
      <c r="P150" s="82">
        <v>44298</v>
      </c>
      <c r="Q150" s="91">
        <f t="shared" si="7"/>
        <v>1328.0413333333333</v>
      </c>
      <c r="R150" s="83" t="s">
        <v>39</v>
      </c>
      <c r="S150" s="48">
        <v>45</v>
      </c>
      <c r="T150" s="89">
        <f t="shared" si="8"/>
        <v>0</v>
      </c>
      <c r="U150" s="68">
        <v>0</v>
      </c>
      <c r="V150" s="87" t="s">
        <v>491</v>
      </c>
      <c r="W150" s="87" t="s">
        <v>492</v>
      </c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119"/>
      <c r="AR150" s="119"/>
      <c r="AS150" s="119"/>
      <c r="AT150" s="119"/>
      <c r="AU150" s="119"/>
      <c r="AV150" s="119"/>
      <c r="AW150" s="119"/>
      <c r="AX150" s="119"/>
      <c r="AY150" s="119"/>
      <c r="AZ150" s="119"/>
      <c r="BA150" s="119"/>
      <c r="BB150" s="119"/>
      <c r="BC150" s="119"/>
      <c r="BD150" s="119"/>
      <c r="BE150" s="119"/>
      <c r="BF150" s="119"/>
      <c r="BG150" s="119"/>
      <c r="BH150" s="119"/>
      <c r="BI150" s="119"/>
      <c r="BJ150" s="119"/>
      <c r="BK150" s="119"/>
      <c r="BL150" s="119"/>
      <c r="BM150" s="119"/>
      <c r="BN150" s="119"/>
      <c r="BO150" s="119"/>
      <c r="BP150" s="119"/>
      <c r="BQ150" s="119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19"/>
      <c r="CB150" s="119"/>
      <c r="CC150" s="119"/>
      <c r="CD150" s="119"/>
      <c r="CE150" s="119"/>
      <c r="CF150" s="119"/>
      <c r="CG150" s="119"/>
      <c r="CH150" s="119"/>
      <c r="CI150" s="119"/>
      <c r="CJ150" s="119"/>
      <c r="CK150" s="119"/>
      <c r="CL150" s="119"/>
      <c r="CM150" s="119"/>
      <c r="CN150" s="119"/>
      <c r="CO150" s="119"/>
      <c r="CP150" s="119"/>
      <c r="CQ150" s="119"/>
      <c r="CR150" s="119"/>
      <c r="CS150" s="119"/>
      <c r="CT150" s="119"/>
      <c r="CU150" s="119"/>
      <c r="CV150" s="119"/>
      <c r="CW150" s="119"/>
      <c r="CX150" s="119"/>
      <c r="CY150" s="119"/>
      <c r="CZ150" s="119"/>
      <c r="DA150" s="119"/>
      <c r="DB150" s="119"/>
      <c r="DC150" s="119"/>
      <c r="DD150" s="119"/>
      <c r="DE150" s="119"/>
      <c r="DF150" s="119"/>
      <c r="DG150" s="119"/>
      <c r="DH150" s="119"/>
      <c r="DI150" s="119"/>
      <c r="DJ150" s="119"/>
      <c r="DK150" s="119"/>
      <c r="DL150" s="119"/>
      <c r="DM150" s="119"/>
      <c r="DN150" s="119"/>
      <c r="DO150" s="119"/>
      <c r="DP150" s="119"/>
      <c r="DQ150" s="119"/>
      <c r="DR150" s="119"/>
      <c r="DS150" s="119"/>
      <c r="DT150" s="119"/>
      <c r="DU150" s="119"/>
      <c r="DV150" s="119"/>
      <c r="DW150" s="119"/>
      <c r="DX150" s="119"/>
      <c r="DY150" s="119"/>
      <c r="DZ150" s="119"/>
      <c r="EA150" s="119"/>
      <c r="EB150" s="119"/>
      <c r="EC150" s="119"/>
      <c r="ED150" s="119"/>
      <c r="EE150" s="119"/>
      <c r="EF150" s="119"/>
      <c r="EG150" s="119"/>
      <c r="EH150" s="119"/>
      <c r="EI150" s="119"/>
      <c r="EJ150" s="119"/>
      <c r="EK150" s="119"/>
      <c r="EL150" s="119"/>
      <c r="EM150" s="119"/>
      <c r="EN150" s="119"/>
      <c r="EO150" s="119"/>
      <c r="EP150" s="119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19"/>
      <c r="FA150" s="119"/>
      <c r="FB150" s="119"/>
      <c r="FC150" s="119"/>
      <c r="FD150" s="119"/>
      <c r="FE150" s="119"/>
      <c r="FF150" s="119"/>
      <c r="FG150" s="119"/>
      <c r="FH150" s="119"/>
      <c r="FI150" s="119"/>
      <c r="FJ150" s="119"/>
      <c r="FK150" s="119"/>
      <c r="FL150" s="119"/>
      <c r="FM150" s="119"/>
      <c r="FN150" s="119"/>
      <c r="FO150" s="119"/>
      <c r="FP150" s="119"/>
      <c r="FQ150" s="119"/>
      <c r="FR150" s="119"/>
      <c r="FS150" s="119"/>
      <c r="FT150" s="119"/>
      <c r="FU150" s="119"/>
      <c r="FV150" s="119"/>
      <c r="FW150" s="119"/>
      <c r="FX150" s="119"/>
      <c r="FY150" s="119"/>
      <c r="FZ150" s="119"/>
      <c r="GA150" s="119"/>
      <c r="GB150" s="119"/>
      <c r="GC150" s="119"/>
      <c r="GD150" s="119"/>
      <c r="GE150" s="119"/>
      <c r="GF150" s="119"/>
      <c r="GG150" s="119"/>
      <c r="GH150" s="119"/>
      <c r="GI150" s="119"/>
      <c r="GJ150" s="119"/>
      <c r="GK150" s="119"/>
      <c r="GL150" s="119"/>
      <c r="GM150" s="119"/>
      <c r="GN150" s="119"/>
      <c r="GO150" s="119"/>
      <c r="GP150" s="119"/>
      <c r="GQ150" s="119"/>
      <c r="GR150" s="119"/>
      <c r="GS150" s="119"/>
      <c r="GT150" s="119"/>
      <c r="GU150" s="119"/>
      <c r="GV150" s="119"/>
      <c r="GW150" s="119"/>
      <c r="GX150" s="119"/>
      <c r="GY150" s="119"/>
      <c r="GZ150" s="119"/>
      <c r="HA150" s="119"/>
      <c r="HB150" s="119"/>
      <c r="HC150" s="119"/>
      <c r="HD150" s="119"/>
      <c r="HE150" s="119"/>
      <c r="HF150" s="119"/>
      <c r="HG150" s="119"/>
      <c r="HH150" s="119"/>
      <c r="HI150" s="119"/>
      <c r="HJ150" s="119"/>
      <c r="HK150" s="119"/>
      <c r="HL150" s="119"/>
      <c r="HM150" s="119"/>
      <c r="HN150" s="119"/>
      <c r="HO150" s="119"/>
      <c r="HP150" s="119"/>
      <c r="HQ150" s="119"/>
      <c r="HR150" s="119"/>
      <c r="HS150" s="119"/>
      <c r="HT150" s="119"/>
      <c r="HU150" s="119"/>
      <c r="HV150" s="119"/>
      <c r="HW150" s="119"/>
      <c r="HX150" s="119"/>
      <c r="HY150" s="119"/>
      <c r="HZ150" s="119"/>
      <c r="IA150" s="119"/>
      <c r="IB150" s="119"/>
      <c r="IC150" s="119"/>
      <c r="ID150" s="119"/>
      <c r="IE150" s="119"/>
      <c r="IF150" s="119"/>
      <c r="IG150" s="119"/>
      <c r="IH150" s="119"/>
      <c r="II150" s="119"/>
      <c r="IJ150" s="119"/>
      <c r="IK150" s="119"/>
      <c r="IL150" s="119"/>
      <c r="IM150" s="119"/>
      <c r="IN150" s="119"/>
      <c r="IO150" s="119"/>
      <c r="IP150" s="119"/>
      <c r="IQ150" s="119"/>
      <c r="IR150" s="119"/>
      <c r="IS150" s="119"/>
      <c r="IT150" s="119"/>
      <c r="IU150" s="119"/>
      <c r="IV150" s="119"/>
      <c r="IW150" s="119"/>
      <c r="IX150" s="119"/>
      <c r="IY150" s="119"/>
      <c r="IZ150" s="119"/>
      <c r="JA150" s="119"/>
      <c r="JB150" s="119"/>
      <c r="JC150" s="119"/>
      <c r="JD150" s="119"/>
      <c r="JE150" s="119"/>
      <c r="JF150" s="119"/>
      <c r="JG150" s="119"/>
    </row>
    <row r="151" spans="1:267" s="117" customFormat="1" ht="69" customHeight="1" x14ac:dyDescent="0.2">
      <c r="A151" s="92">
        <v>84</v>
      </c>
      <c r="B151" s="76" t="s">
        <v>441</v>
      </c>
      <c r="C151" s="76" t="s">
        <v>49</v>
      </c>
      <c r="D151" s="77" t="s">
        <v>493</v>
      </c>
      <c r="E151" s="76">
        <v>1233</v>
      </c>
      <c r="F151" s="96" t="s">
        <v>494</v>
      </c>
      <c r="G151" s="86" t="s">
        <v>52</v>
      </c>
      <c r="H151" s="76" t="s">
        <v>55</v>
      </c>
      <c r="I151" s="77" t="s">
        <v>33</v>
      </c>
      <c r="J151" s="76" t="s">
        <v>49</v>
      </c>
      <c r="K151" s="77" t="s">
        <v>33</v>
      </c>
      <c r="L151" s="84">
        <v>1200</v>
      </c>
      <c r="M151" s="81" t="s">
        <v>31</v>
      </c>
      <c r="N151" s="95">
        <v>335735.79</v>
      </c>
      <c r="O151" s="82">
        <v>44270</v>
      </c>
      <c r="P151" s="82">
        <v>44312</v>
      </c>
      <c r="Q151" s="91">
        <f t="shared" si="7"/>
        <v>1974.9164117647058</v>
      </c>
      <c r="R151" s="83" t="s">
        <v>39</v>
      </c>
      <c r="S151" s="48">
        <v>170</v>
      </c>
      <c r="T151" s="89">
        <f t="shared" si="8"/>
        <v>0</v>
      </c>
      <c r="U151" s="68">
        <v>0</v>
      </c>
      <c r="V151" s="87" t="s">
        <v>495</v>
      </c>
      <c r="W151" s="87" t="s">
        <v>496</v>
      </c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  <c r="AU151" s="119"/>
      <c r="AV151" s="119"/>
      <c r="AW151" s="119"/>
      <c r="AX151" s="119"/>
      <c r="AY151" s="119"/>
      <c r="AZ151" s="119"/>
      <c r="BA151" s="119"/>
      <c r="BB151" s="119"/>
      <c r="BC151" s="119"/>
      <c r="BD151" s="119"/>
      <c r="BE151" s="119"/>
      <c r="BF151" s="119"/>
      <c r="BG151" s="119"/>
      <c r="BH151" s="119"/>
      <c r="BI151" s="119"/>
      <c r="BJ151" s="119"/>
      <c r="BK151" s="119"/>
      <c r="BL151" s="119"/>
      <c r="BM151" s="119"/>
      <c r="BN151" s="119"/>
      <c r="BO151" s="119"/>
      <c r="BP151" s="119"/>
      <c r="BQ151" s="119"/>
      <c r="BR151" s="119"/>
      <c r="BS151" s="119"/>
      <c r="BT151" s="119"/>
      <c r="BU151" s="119"/>
      <c r="BV151" s="119"/>
      <c r="BW151" s="119"/>
      <c r="BX151" s="119"/>
      <c r="BY151" s="119"/>
      <c r="BZ151" s="119"/>
      <c r="CA151" s="119"/>
      <c r="CB151" s="119"/>
      <c r="CC151" s="119"/>
      <c r="CD151" s="119"/>
      <c r="CE151" s="119"/>
      <c r="CF151" s="119"/>
      <c r="CG151" s="119"/>
      <c r="CH151" s="119"/>
      <c r="CI151" s="119"/>
      <c r="CJ151" s="119"/>
      <c r="CK151" s="119"/>
      <c r="CL151" s="119"/>
      <c r="CM151" s="119"/>
      <c r="CN151" s="119"/>
      <c r="CO151" s="119"/>
      <c r="CP151" s="119"/>
      <c r="CQ151" s="119"/>
      <c r="CR151" s="119"/>
      <c r="CS151" s="119"/>
      <c r="CT151" s="119"/>
      <c r="CU151" s="119"/>
      <c r="CV151" s="119"/>
      <c r="CW151" s="119"/>
      <c r="CX151" s="119"/>
      <c r="CY151" s="119"/>
      <c r="CZ151" s="119"/>
      <c r="DA151" s="119"/>
      <c r="DB151" s="119"/>
      <c r="DC151" s="119"/>
      <c r="DD151" s="119"/>
      <c r="DE151" s="119"/>
      <c r="DF151" s="119"/>
      <c r="DG151" s="119"/>
      <c r="DH151" s="119"/>
      <c r="DI151" s="119"/>
      <c r="DJ151" s="119"/>
      <c r="DK151" s="119"/>
      <c r="DL151" s="119"/>
      <c r="DM151" s="119"/>
      <c r="DN151" s="119"/>
      <c r="DO151" s="119"/>
      <c r="DP151" s="119"/>
      <c r="DQ151" s="119"/>
      <c r="DR151" s="119"/>
      <c r="DS151" s="119"/>
      <c r="DT151" s="119"/>
      <c r="DU151" s="119"/>
      <c r="DV151" s="119"/>
      <c r="DW151" s="119"/>
      <c r="DX151" s="119"/>
      <c r="DY151" s="119"/>
      <c r="DZ151" s="119"/>
      <c r="EA151" s="119"/>
      <c r="EB151" s="119"/>
      <c r="EC151" s="119"/>
      <c r="ED151" s="119"/>
      <c r="EE151" s="119"/>
      <c r="EF151" s="119"/>
      <c r="EG151" s="119"/>
      <c r="EH151" s="119"/>
      <c r="EI151" s="119"/>
      <c r="EJ151" s="119"/>
      <c r="EK151" s="119"/>
      <c r="EL151" s="119"/>
      <c r="EM151" s="119"/>
      <c r="EN151" s="119"/>
      <c r="EO151" s="119"/>
      <c r="EP151" s="119"/>
      <c r="EQ151" s="119"/>
      <c r="ER151" s="119"/>
      <c r="ES151" s="119"/>
      <c r="ET151" s="119"/>
      <c r="EU151" s="119"/>
      <c r="EV151" s="119"/>
      <c r="EW151" s="119"/>
      <c r="EX151" s="119"/>
      <c r="EY151" s="119"/>
      <c r="EZ151" s="119"/>
      <c r="FA151" s="119"/>
      <c r="FB151" s="119"/>
      <c r="FC151" s="119"/>
      <c r="FD151" s="119"/>
      <c r="FE151" s="119"/>
      <c r="FF151" s="119"/>
      <c r="FG151" s="119"/>
      <c r="FH151" s="119"/>
      <c r="FI151" s="119"/>
      <c r="FJ151" s="119"/>
      <c r="FK151" s="119"/>
      <c r="FL151" s="119"/>
      <c r="FM151" s="119"/>
      <c r="FN151" s="119"/>
      <c r="FO151" s="119"/>
      <c r="FP151" s="119"/>
      <c r="FQ151" s="119"/>
      <c r="FR151" s="119"/>
      <c r="FS151" s="119"/>
      <c r="FT151" s="119"/>
      <c r="FU151" s="119"/>
      <c r="FV151" s="119"/>
      <c r="FW151" s="119"/>
      <c r="FX151" s="119"/>
      <c r="FY151" s="119"/>
      <c r="FZ151" s="119"/>
      <c r="GA151" s="119"/>
      <c r="GB151" s="119"/>
      <c r="GC151" s="119"/>
      <c r="GD151" s="119"/>
      <c r="GE151" s="119"/>
      <c r="GF151" s="119"/>
      <c r="GG151" s="119"/>
      <c r="GH151" s="119"/>
      <c r="GI151" s="119"/>
      <c r="GJ151" s="119"/>
      <c r="GK151" s="119"/>
      <c r="GL151" s="119"/>
      <c r="GM151" s="119"/>
      <c r="GN151" s="119"/>
      <c r="GO151" s="119"/>
      <c r="GP151" s="119"/>
      <c r="GQ151" s="119"/>
      <c r="GR151" s="119"/>
      <c r="GS151" s="119"/>
      <c r="GT151" s="119"/>
      <c r="GU151" s="119"/>
      <c r="GV151" s="119"/>
      <c r="GW151" s="119"/>
      <c r="GX151" s="119"/>
      <c r="GY151" s="119"/>
      <c r="GZ151" s="119"/>
      <c r="HA151" s="119"/>
      <c r="HB151" s="119"/>
      <c r="HC151" s="119"/>
      <c r="HD151" s="119"/>
      <c r="HE151" s="119"/>
      <c r="HF151" s="119"/>
      <c r="HG151" s="119"/>
      <c r="HH151" s="119"/>
      <c r="HI151" s="119"/>
      <c r="HJ151" s="119"/>
      <c r="HK151" s="119"/>
      <c r="HL151" s="119"/>
      <c r="HM151" s="119"/>
      <c r="HN151" s="119"/>
      <c r="HO151" s="119"/>
      <c r="HP151" s="119"/>
      <c r="HQ151" s="119"/>
      <c r="HR151" s="119"/>
      <c r="HS151" s="119"/>
      <c r="HT151" s="119"/>
      <c r="HU151" s="119"/>
      <c r="HV151" s="119"/>
      <c r="HW151" s="119"/>
      <c r="HX151" s="119"/>
      <c r="HY151" s="119"/>
      <c r="HZ151" s="119"/>
      <c r="IA151" s="119"/>
      <c r="IB151" s="119"/>
      <c r="IC151" s="119"/>
      <c r="ID151" s="119"/>
      <c r="IE151" s="119"/>
      <c r="IF151" s="119"/>
      <c r="IG151" s="119"/>
      <c r="IH151" s="119"/>
      <c r="II151" s="119"/>
      <c r="IJ151" s="119"/>
      <c r="IK151" s="119"/>
      <c r="IL151" s="119"/>
      <c r="IM151" s="119"/>
      <c r="IN151" s="119"/>
      <c r="IO151" s="119"/>
      <c r="IP151" s="119"/>
      <c r="IQ151" s="119"/>
      <c r="IR151" s="119"/>
      <c r="IS151" s="119"/>
      <c r="IT151" s="119"/>
      <c r="IU151" s="119"/>
      <c r="IV151" s="119"/>
      <c r="IW151" s="119"/>
      <c r="IX151" s="119"/>
      <c r="IY151" s="119"/>
      <c r="IZ151" s="119"/>
      <c r="JA151" s="119"/>
      <c r="JB151" s="119"/>
      <c r="JC151" s="119"/>
      <c r="JD151" s="119"/>
      <c r="JE151" s="119"/>
      <c r="JF151" s="119"/>
      <c r="JG151" s="119"/>
    </row>
    <row r="152" spans="1:267" s="117" customFormat="1" ht="69" customHeight="1" x14ac:dyDescent="0.2">
      <c r="A152" s="403">
        <v>85</v>
      </c>
      <c r="B152" s="353" t="s">
        <v>441</v>
      </c>
      <c r="C152" s="353" t="s">
        <v>49</v>
      </c>
      <c r="D152" s="354" t="s">
        <v>497</v>
      </c>
      <c r="E152" s="353">
        <v>1234</v>
      </c>
      <c r="F152" s="96" t="s">
        <v>498</v>
      </c>
      <c r="G152" s="401" t="s">
        <v>52</v>
      </c>
      <c r="H152" s="353" t="s">
        <v>36</v>
      </c>
      <c r="I152" s="354" t="s">
        <v>33</v>
      </c>
      <c r="J152" s="353" t="s">
        <v>49</v>
      </c>
      <c r="K152" s="354" t="s">
        <v>33</v>
      </c>
      <c r="L152" s="370">
        <v>120</v>
      </c>
      <c r="M152" s="81" t="s">
        <v>31</v>
      </c>
      <c r="N152" s="95">
        <v>181596.5</v>
      </c>
      <c r="O152" s="368">
        <v>44270</v>
      </c>
      <c r="P152" s="368">
        <v>44337</v>
      </c>
      <c r="Q152" s="91">
        <f t="shared" si="7"/>
        <v>926.51275510204084</v>
      </c>
      <c r="R152" s="369" t="s">
        <v>39</v>
      </c>
      <c r="S152" s="48">
        <v>196</v>
      </c>
      <c r="T152" s="89">
        <f t="shared" si="8"/>
        <v>0</v>
      </c>
      <c r="U152" s="355">
        <v>0</v>
      </c>
      <c r="V152" s="373" t="s">
        <v>398</v>
      </c>
      <c r="W152" s="373" t="s">
        <v>399</v>
      </c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  <c r="AU152" s="119"/>
      <c r="AV152" s="119"/>
      <c r="AW152" s="119"/>
      <c r="AX152" s="119"/>
      <c r="AY152" s="119"/>
      <c r="AZ152" s="119"/>
      <c r="BA152" s="119"/>
      <c r="BB152" s="119"/>
      <c r="BC152" s="119"/>
      <c r="BD152" s="119"/>
      <c r="BE152" s="119"/>
      <c r="BF152" s="119"/>
      <c r="BG152" s="119"/>
      <c r="BH152" s="119"/>
      <c r="BI152" s="119"/>
      <c r="BJ152" s="119"/>
      <c r="BK152" s="119"/>
      <c r="BL152" s="119"/>
      <c r="BM152" s="119"/>
      <c r="BN152" s="119"/>
      <c r="BO152" s="119"/>
      <c r="BP152" s="119"/>
      <c r="BQ152" s="119"/>
      <c r="BR152" s="119"/>
      <c r="BS152" s="119"/>
      <c r="BT152" s="119"/>
      <c r="BU152" s="119"/>
      <c r="BV152" s="119"/>
      <c r="BW152" s="119"/>
      <c r="BX152" s="119"/>
      <c r="BY152" s="119"/>
      <c r="BZ152" s="119"/>
      <c r="CA152" s="119"/>
      <c r="CB152" s="119"/>
      <c r="CC152" s="119"/>
      <c r="CD152" s="119"/>
      <c r="CE152" s="119"/>
      <c r="CF152" s="119"/>
      <c r="CG152" s="119"/>
      <c r="CH152" s="119"/>
      <c r="CI152" s="119"/>
      <c r="CJ152" s="119"/>
      <c r="CK152" s="119"/>
      <c r="CL152" s="119"/>
      <c r="CM152" s="119"/>
      <c r="CN152" s="119"/>
      <c r="CO152" s="119"/>
      <c r="CP152" s="119"/>
      <c r="CQ152" s="119"/>
      <c r="CR152" s="119"/>
      <c r="CS152" s="119"/>
      <c r="CT152" s="119"/>
      <c r="CU152" s="119"/>
      <c r="CV152" s="119"/>
      <c r="CW152" s="119"/>
      <c r="CX152" s="119"/>
      <c r="CY152" s="119"/>
      <c r="CZ152" s="119"/>
      <c r="DA152" s="119"/>
      <c r="DB152" s="119"/>
      <c r="DC152" s="119"/>
      <c r="DD152" s="119"/>
      <c r="DE152" s="119"/>
      <c r="DF152" s="119"/>
      <c r="DG152" s="119"/>
      <c r="DH152" s="119"/>
      <c r="DI152" s="119"/>
      <c r="DJ152" s="119"/>
      <c r="DK152" s="119"/>
      <c r="DL152" s="119"/>
      <c r="DM152" s="119"/>
      <c r="DN152" s="119"/>
      <c r="DO152" s="119"/>
      <c r="DP152" s="119"/>
      <c r="DQ152" s="119"/>
      <c r="DR152" s="119"/>
      <c r="DS152" s="119"/>
      <c r="DT152" s="119"/>
      <c r="DU152" s="119"/>
      <c r="DV152" s="119"/>
      <c r="DW152" s="119"/>
      <c r="DX152" s="119"/>
      <c r="DY152" s="119"/>
      <c r="DZ152" s="119"/>
      <c r="EA152" s="119"/>
      <c r="EB152" s="119"/>
      <c r="EC152" s="119"/>
      <c r="ED152" s="119"/>
      <c r="EE152" s="119"/>
      <c r="EF152" s="119"/>
      <c r="EG152" s="119"/>
      <c r="EH152" s="119"/>
      <c r="EI152" s="119"/>
      <c r="EJ152" s="119"/>
      <c r="EK152" s="119"/>
      <c r="EL152" s="119"/>
      <c r="EM152" s="119"/>
      <c r="EN152" s="119"/>
      <c r="EO152" s="119"/>
      <c r="EP152" s="119"/>
      <c r="EQ152" s="119"/>
      <c r="ER152" s="119"/>
      <c r="ES152" s="119"/>
      <c r="ET152" s="119"/>
      <c r="EU152" s="119"/>
      <c r="EV152" s="119"/>
      <c r="EW152" s="119"/>
      <c r="EX152" s="119"/>
      <c r="EY152" s="119"/>
      <c r="EZ152" s="119"/>
      <c r="FA152" s="119"/>
      <c r="FB152" s="119"/>
      <c r="FC152" s="119"/>
      <c r="FD152" s="119"/>
      <c r="FE152" s="119"/>
      <c r="FF152" s="119"/>
      <c r="FG152" s="119"/>
      <c r="FH152" s="119"/>
      <c r="FI152" s="119"/>
      <c r="FJ152" s="119"/>
      <c r="FK152" s="119"/>
      <c r="FL152" s="119"/>
      <c r="FM152" s="119"/>
      <c r="FN152" s="119"/>
      <c r="FO152" s="119"/>
      <c r="FP152" s="119"/>
      <c r="FQ152" s="119"/>
      <c r="FR152" s="119"/>
      <c r="FS152" s="119"/>
      <c r="FT152" s="119"/>
      <c r="FU152" s="119"/>
      <c r="FV152" s="119"/>
      <c r="FW152" s="119"/>
      <c r="FX152" s="119"/>
      <c r="FY152" s="119"/>
      <c r="FZ152" s="119"/>
      <c r="GA152" s="119"/>
      <c r="GB152" s="119"/>
      <c r="GC152" s="119"/>
      <c r="GD152" s="119"/>
      <c r="GE152" s="119"/>
      <c r="GF152" s="119"/>
      <c r="GG152" s="119"/>
      <c r="GH152" s="119"/>
      <c r="GI152" s="119"/>
      <c r="GJ152" s="119"/>
      <c r="GK152" s="119"/>
      <c r="GL152" s="119"/>
      <c r="GM152" s="119"/>
      <c r="GN152" s="119"/>
      <c r="GO152" s="119"/>
      <c r="GP152" s="119"/>
      <c r="GQ152" s="119"/>
      <c r="GR152" s="119"/>
      <c r="GS152" s="119"/>
      <c r="GT152" s="119"/>
      <c r="GU152" s="119"/>
      <c r="GV152" s="119"/>
      <c r="GW152" s="119"/>
      <c r="GX152" s="119"/>
      <c r="GY152" s="119"/>
      <c r="GZ152" s="119"/>
      <c r="HA152" s="119"/>
      <c r="HB152" s="119"/>
      <c r="HC152" s="119"/>
      <c r="HD152" s="119"/>
      <c r="HE152" s="119"/>
      <c r="HF152" s="119"/>
      <c r="HG152" s="119"/>
      <c r="HH152" s="119"/>
      <c r="HI152" s="119"/>
      <c r="HJ152" s="119"/>
      <c r="HK152" s="119"/>
      <c r="HL152" s="119"/>
      <c r="HM152" s="119"/>
      <c r="HN152" s="119"/>
      <c r="HO152" s="119"/>
      <c r="HP152" s="119"/>
      <c r="HQ152" s="119"/>
      <c r="HR152" s="119"/>
      <c r="HS152" s="119"/>
      <c r="HT152" s="119"/>
      <c r="HU152" s="119"/>
      <c r="HV152" s="119"/>
      <c r="HW152" s="119"/>
      <c r="HX152" s="119"/>
      <c r="HY152" s="119"/>
      <c r="HZ152" s="119"/>
      <c r="IA152" s="119"/>
      <c r="IB152" s="119"/>
      <c r="IC152" s="119"/>
      <c r="ID152" s="119"/>
      <c r="IE152" s="119"/>
      <c r="IF152" s="119"/>
      <c r="IG152" s="119"/>
      <c r="IH152" s="119"/>
      <c r="II152" s="119"/>
      <c r="IJ152" s="119"/>
      <c r="IK152" s="119"/>
      <c r="IL152" s="119"/>
      <c r="IM152" s="119"/>
      <c r="IN152" s="119"/>
      <c r="IO152" s="119"/>
      <c r="IP152" s="119"/>
      <c r="IQ152" s="119"/>
      <c r="IR152" s="119"/>
      <c r="IS152" s="119"/>
      <c r="IT152" s="119"/>
      <c r="IU152" s="119"/>
      <c r="IV152" s="119"/>
      <c r="IW152" s="119"/>
      <c r="IX152" s="119"/>
      <c r="IY152" s="119"/>
      <c r="IZ152" s="119"/>
      <c r="JA152" s="119"/>
      <c r="JB152" s="119"/>
      <c r="JC152" s="119"/>
      <c r="JD152" s="119"/>
      <c r="JE152" s="119"/>
      <c r="JF152" s="119"/>
      <c r="JG152" s="119"/>
    </row>
    <row r="153" spans="1:267" s="117" customFormat="1" ht="69" customHeight="1" x14ac:dyDescent="0.2">
      <c r="A153" s="404"/>
      <c r="B153" s="353"/>
      <c r="C153" s="353"/>
      <c r="D153" s="354"/>
      <c r="E153" s="353"/>
      <c r="F153" s="96" t="s">
        <v>499</v>
      </c>
      <c r="G153" s="402"/>
      <c r="H153" s="353"/>
      <c r="I153" s="354"/>
      <c r="J153" s="353"/>
      <c r="K153" s="354"/>
      <c r="L153" s="370"/>
      <c r="M153" s="81" t="s">
        <v>31</v>
      </c>
      <c r="N153" s="95">
        <v>144522.9</v>
      </c>
      <c r="O153" s="368"/>
      <c r="P153" s="368"/>
      <c r="Q153" s="91">
        <f t="shared" si="7"/>
        <v>715.45990099009896</v>
      </c>
      <c r="R153" s="369"/>
      <c r="S153" s="48">
        <v>202</v>
      </c>
      <c r="T153" s="89">
        <f t="shared" si="8"/>
        <v>0</v>
      </c>
      <c r="U153" s="355"/>
      <c r="V153" s="373"/>
      <c r="W153" s="373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119"/>
      <c r="AR153" s="119"/>
      <c r="AS153" s="119"/>
      <c r="AT153" s="119"/>
      <c r="AU153" s="119"/>
      <c r="AV153" s="119"/>
      <c r="AW153" s="119"/>
      <c r="AX153" s="119"/>
      <c r="AY153" s="119"/>
      <c r="AZ153" s="119"/>
      <c r="BA153" s="119"/>
      <c r="BB153" s="119"/>
      <c r="BC153" s="119"/>
      <c r="BD153" s="119"/>
      <c r="BE153" s="119"/>
      <c r="BF153" s="119"/>
      <c r="BG153" s="119"/>
      <c r="BH153" s="119"/>
      <c r="BI153" s="119"/>
      <c r="BJ153" s="119"/>
      <c r="BK153" s="119"/>
      <c r="BL153" s="119"/>
      <c r="BM153" s="119"/>
      <c r="BN153" s="119"/>
      <c r="BO153" s="119"/>
      <c r="BP153" s="119"/>
      <c r="BQ153" s="119"/>
      <c r="BR153" s="119"/>
      <c r="BS153" s="119"/>
      <c r="BT153" s="119"/>
      <c r="BU153" s="119"/>
      <c r="BV153" s="119"/>
      <c r="BW153" s="119"/>
      <c r="BX153" s="119"/>
      <c r="BY153" s="119"/>
      <c r="BZ153" s="119"/>
      <c r="CA153" s="119"/>
      <c r="CB153" s="119"/>
      <c r="CC153" s="119"/>
      <c r="CD153" s="119"/>
      <c r="CE153" s="119"/>
      <c r="CF153" s="119"/>
      <c r="CG153" s="119"/>
      <c r="CH153" s="119"/>
      <c r="CI153" s="119"/>
      <c r="CJ153" s="119"/>
      <c r="CK153" s="119"/>
      <c r="CL153" s="119"/>
      <c r="CM153" s="119"/>
      <c r="CN153" s="119"/>
      <c r="CO153" s="119"/>
      <c r="CP153" s="119"/>
      <c r="CQ153" s="119"/>
      <c r="CR153" s="119"/>
      <c r="CS153" s="119"/>
      <c r="CT153" s="119"/>
      <c r="CU153" s="119"/>
      <c r="CV153" s="119"/>
      <c r="CW153" s="119"/>
      <c r="CX153" s="119"/>
      <c r="CY153" s="119"/>
      <c r="CZ153" s="119"/>
      <c r="DA153" s="119"/>
      <c r="DB153" s="119"/>
      <c r="DC153" s="119"/>
      <c r="DD153" s="119"/>
      <c r="DE153" s="119"/>
      <c r="DF153" s="119"/>
      <c r="DG153" s="119"/>
      <c r="DH153" s="119"/>
      <c r="DI153" s="119"/>
      <c r="DJ153" s="119"/>
      <c r="DK153" s="119"/>
      <c r="DL153" s="119"/>
      <c r="DM153" s="119"/>
      <c r="DN153" s="119"/>
      <c r="DO153" s="119"/>
      <c r="DP153" s="119"/>
      <c r="DQ153" s="119"/>
      <c r="DR153" s="119"/>
      <c r="DS153" s="119"/>
      <c r="DT153" s="119"/>
      <c r="DU153" s="119"/>
      <c r="DV153" s="119"/>
      <c r="DW153" s="119"/>
      <c r="DX153" s="119"/>
      <c r="DY153" s="119"/>
      <c r="DZ153" s="119"/>
      <c r="EA153" s="119"/>
      <c r="EB153" s="119"/>
      <c r="EC153" s="119"/>
      <c r="ED153" s="119"/>
      <c r="EE153" s="119"/>
      <c r="EF153" s="119"/>
      <c r="EG153" s="119"/>
      <c r="EH153" s="119"/>
      <c r="EI153" s="119"/>
      <c r="EJ153" s="119"/>
      <c r="EK153" s="119"/>
      <c r="EL153" s="119"/>
      <c r="EM153" s="119"/>
      <c r="EN153" s="119"/>
      <c r="EO153" s="119"/>
      <c r="EP153" s="119"/>
      <c r="EQ153" s="119"/>
      <c r="ER153" s="119"/>
      <c r="ES153" s="119"/>
      <c r="ET153" s="119"/>
      <c r="EU153" s="119"/>
      <c r="EV153" s="119"/>
      <c r="EW153" s="119"/>
      <c r="EX153" s="119"/>
      <c r="EY153" s="119"/>
      <c r="EZ153" s="119"/>
      <c r="FA153" s="119"/>
      <c r="FB153" s="119"/>
      <c r="FC153" s="119"/>
      <c r="FD153" s="119"/>
      <c r="FE153" s="119"/>
      <c r="FF153" s="119"/>
      <c r="FG153" s="119"/>
      <c r="FH153" s="119"/>
      <c r="FI153" s="119"/>
      <c r="FJ153" s="119"/>
      <c r="FK153" s="119"/>
      <c r="FL153" s="119"/>
      <c r="FM153" s="119"/>
      <c r="FN153" s="119"/>
      <c r="FO153" s="119"/>
      <c r="FP153" s="119"/>
      <c r="FQ153" s="119"/>
      <c r="FR153" s="119"/>
      <c r="FS153" s="119"/>
      <c r="FT153" s="119"/>
      <c r="FU153" s="119"/>
      <c r="FV153" s="119"/>
      <c r="FW153" s="119"/>
      <c r="FX153" s="119"/>
      <c r="FY153" s="119"/>
      <c r="FZ153" s="119"/>
      <c r="GA153" s="119"/>
      <c r="GB153" s="119"/>
      <c r="GC153" s="119"/>
      <c r="GD153" s="119"/>
      <c r="GE153" s="119"/>
      <c r="GF153" s="119"/>
      <c r="GG153" s="119"/>
      <c r="GH153" s="119"/>
      <c r="GI153" s="119"/>
      <c r="GJ153" s="119"/>
      <c r="GK153" s="119"/>
      <c r="GL153" s="119"/>
      <c r="GM153" s="119"/>
      <c r="GN153" s="119"/>
      <c r="GO153" s="119"/>
      <c r="GP153" s="119"/>
      <c r="GQ153" s="119"/>
      <c r="GR153" s="119"/>
      <c r="GS153" s="119"/>
      <c r="GT153" s="119"/>
      <c r="GU153" s="119"/>
      <c r="GV153" s="119"/>
      <c r="GW153" s="119"/>
      <c r="GX153" s="119"/>
      <c r="GY153" s="119"/>
      <c r="GZ153" s="119"/>
      <c r="HA153" s="119"/>
      <c r="HB153" s="119"/>
      <c r="HC153" s="119"/>
      <c r="HD153" s="119"/>
      <c r="HE153" s="119"/>
      <c r="HF153" s="119"/>
      <c r="HG153" s="119"/>
      <c r="HH153" s="119"/>
      <c r="HI153" s="119"/>
      <c r="HJ153" s="119"/>
      <c r="HK153" s="119"/>
      <c r="HL153" s="119"/>
      <c r="HM153" s="119"/>
      <c r="HN153" s="119"/>
      <c r="HO153" s="119"/>
      <c r="HP153" s="119"/>
      <c r="HQ153" s="119"/>
      <c r="HR153" s="119"/>
      <c r="HS153" s="119"/>
      <c r="HT153" s="119"/>
      <c r="HU153" s="119"/>
      <c r="HV153" s="119"/>
      <c r="HW153" s="119"/>
      <c r="HX153" s="119"/>
      <c r="HY153" s="119"/>
      <c r="HZ153" s="119"/>
      <c r="IA153" s="119"/>
      <c r="IB153" s="119"/>
      <c r="IC153" s="119"/>
      <c r="ID153" s="119"/>
      <c r="IE153" s="119"/>
      <c r="IF153" s="119"/>
      <c r="IG153" s="119"/>
      <c r="IH153" s="119"/>
      <c r="II153" s="119"/>
      <c r="IJ153" s="119"/>
      <c r="IK153" s="119"/>
      <c r="IL153" s="119"/>
      <c r="IM153" s="119"/>
      <c r="IN153" s="119"/>
      <c r="IO153" s="119"/>
      <c r="IP153" s="119"/>
      <c r="IQ153" s="119"/>
      <c r="IR153" s="119"/>
      <c r="IS153" s="119"/>
      <c r="IT153" s="119"/>
      <c r="IU153" s="119"/>
      <c r="IV153" s="119"/>
      <c r="IW153" s="119"/>
      <c r="IX153" s="119"/>
      <c r="IY153" s="119"/>
      <c r="IZ153" s="119"/>
      <c r="JA153" s="119"/>
      <c r="JB153" s="119"/>
      <c r="JC153" s="119"/>
      <c r="JD153" s="119"/>
      <c r="JE153" s="119"/>
      <c r="JF153" s="119"/>
      <c r="JG153" s="119"/>
    </row>
    <row r="154" spans="1:267" s="117" customFormat="1" ht="69" customHeight="1" x14ac:dyDescent="0.2">
      <c r="A154" s="92">
        <v>86</v>
      </c>
      <c r="B154" s="76" t="s">
        <v>441</v>
      </c>
      <c r="C154" s="76" t="s">
        <v>49</v>
      </c>
      <c r="D154" s="77" t="s">
        <v>500</v>
      </c>
      <c r="E154" s="76">
        <v>1235</v>
      </c>
      <c r="F154" s="96" t="s">
        <v>501</v>
      </c>
      <c r="G154" s="86" t="s">
        <v>29</v>
      </c>
      <c r="H154" s="76" t="s">
        <v>36</v>
      </c>
      <c r="I154" s="77" t="s">
        <v>33</v>
      </c>
      <c r="J154" s="76" t="s">
        <v>49</v>
      </c>
      <c r="K154" s="77" t="s">
        <v>33</v>
      </c>
      <c r="L154" s="84">
        <v>650</v>
      </c>
      <c r="M154" s="81" t="s">
        <v>31</v>
      </c>
      <c r="N154" s="95">
        <v>59624</v>
      </c>
      <c r="O154" s="82">
        <v>44278</v>
      </c>
      <c r="P154" s="82">
        <v>44288</v>
      </c>
      <c r="Q154" s="91">
        <f t="shared" si="7"/>
        <v>993.73333333333335</v>
      </c>
      <c r="R154" s="83" t="s">
        <v>39</v>
      </c>
      <c r="S154" s="48">
        <v>60</v>
      </c>
      <c r="T154" s="89">
        <f t="shared" si="8"/>
        <v>1</v>
      </c>
      <c r="U154" s="68">
        <v>59624</v>
      </c>
      <c r="V154" s="87" t="s">
        <v>502</v>
      </c>
      <c r="W154" s="87" t="s">
        <v>503</v>
      </c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119"/>
      <c r="AR154" s="119"/>
      <c r="AS154" s="119"/>
      <c r="AT154" s="119"/>
      <c r="AU154" s="119"/>
      <c r="AV154" s="119"/>
      <c r="AW154" s="119"/>
      <c r="AX154" s="119"/>
      <c r="AY154" s="119"/>
      <c r="AZ154" s="119"/>
      <c r="BA154" s="119"/>
      <c r="BB154" s="119"/>
      <c r="BC154" s="119"/>
      <c r="BD154" s="119"/>
      <c r="BE154" s="119"/>
      <c r="BF154" s="119"/>
      <c r="BG154" s="119"/>
      <c r="BH154" s="119"/>
      <c r="BI154" s="119"/>
      <c r="BJ154" s="119"/>
      <c r="BK154" s="119"/>
      <c r="BL154" s="119"/>
      <c r="BM154" s="119"/>
      <c r="BN154" s="119"/>
      <c r="BO154" s="119"/>
      <c r="BP154" s="119"/>
      <c r="BQ154" s="119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19"/>
      <c r="CB154" s="119"/>
      <c r="CC154" s="119"/>
      <c r="CD154" s="119"/>
      <c r="CE154" s="119"/>
      <c r="CF154" s="119"/>
      <c r="CG154" s="119"/>
      <c r="CH154" s="119"/>
      <c r="CI154" s="119"/>
      <c r="CJ154" s="119"/>
      <c r="CK154" s="119"/>
      <c r="CL154" s="119"/>
      <c r="CM154" s="119"/>
      <c r="CN154" s="119"/>
      <c r="CO154" s="119"/>
      <c r="CP154" s="119"/>
      <c r="CQ154" s="119"/>
      <c r="CR154" s="119"/>
      <c r="CS154" s="119"/>
      <c r="CT154" s="119"/>
      <c r="CU154" s="119"/>
      <c r="CV154" s="119"/>
      <c r="CW154" s="119"/>
      <c r="CX154" s="119"/>
      <c r="CY154" s="119"/>
      <c r="CZ154" s="119"/>
      <c r="DA154" s="119"/>
      <c r="DB154" s="119"/>
      <c r="DC154" s="119"/>
      <c r="DD154" s="119"/>
      <c r="DE154" s="119"/>
      <c r="DF154" s="119"/>
      <c r="DG154" s="119"/>
      <c r="DH154" s="119"/>
      <c r="DI154" s="119"/>
      <c r="DJ154" s="119"/>
      <c r="DK154" s="119"/>
      <c r="DL154" s="119"/>
      <c r="DM154" s="119"/>
      <c r="DN154" s="119"/>
      <c r="DO154" s="119"/>
      <c r="DP154" s="119"/>
      <c r="DQ154" s="119"/>
      <c r="DR154" s="119"/>
      <c r="DS154" s="119"/>
      <c r="DT154" s="119"/>
      <c r="DU154" s="119"/>
      <c r="DV154" s="119"/>
      <c r="DW154" s="119"/>
      <c r="DX154" s="119"/>
      <c r="DY154" s="119"/>
      <c r="DZ154" s="119"/>
      <c r="EA154" s="119"/>
      <c r="EB154" s="119"/>
      <c r="EC154" s="119"/>
      <c r="ED154" s="119"/>
      <c r="EE154" s="119"/>
      <c r="EF154" s="119"/>
      <c r="EG154" s="119"/>
      <c r="EH154" s="119"/>
      <c r="EI154" s="119"/>
      <c r="EJ154" s="119"/>
      <c r="EK154" s="119"/>
      <c r="EL154" s="119"/>
      <c r="EM154" s="119"/>
      <c r="EN154" s="119"/>
      <c r="EO154" s="119"/>
      <c r="EP154" s="119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19"/>
      <c r="FA154" s="119"/>
      <c r="FB154" s="119"/>
      <c r="FC154" s="119"/>
      <c r="FD154" s="119"/>
      <c r="FE154" s="119"/>
      <c r="FF154" s="119"/>
      <c r="FG154" s="119"/>
      <c r="FH154" s="119"/>
      <c r="FI154" s="119"/>
      <c r="FJ154" s="119"/>
      <c r="FK154" s="119"/>
      <c r="FL154" s="119"/>
      <c r="FM154" s="119"/>
      <c r="FN154" s="119"/>
      <c r="FO154" s="119"/>
      <c r="FP154" s="119"/>
      <c r="FQ154" s="119"/>
      <c r="FR154" s="119"/>
      <c r="FS154" s="119"/>
      <c r="FT154" s="119"/>
      <c r="FU154" s="119"/>
      <c r="FV154" s="119"/>
      <c r="FW154" s="119"/>
      <c r="FX154" s="119"/>
      <c r="FY154" s="119"/>
      <c r="FZ154" s="119"/>
      <c r="GA154" s="119"/>
      <c r="GB154" s="119"/>
      <c r="GC154" s="119"/>
      <c r="GD154" s="119"/>
      <c r="GE154" s="119"/>
      <c r="GF154" s="119"/>
      <c r="GG154" s="119"/>
      <c r="GH154" s="119"/>
      <c r="GI154" s="119"/>
      <c r="GJ154" s="119"/>
      <c r="GK154" s="119"/>
      <c r="GL154" s="119"/>
      <c r="GM154" s="119"/>
      <c r="GN154" s="119"/>
      <c r="GO154" s="119"/>
      <c r="GP154" s="119"/>
      <c r="GQ154" s="119"/>
      <c r="GR154" s="119"/>
      <c r="GS154" s="119"/>
      <c r="GT154" s="119"/>
      <c r="GU154" s="119"/>
      <c r="GV154" s="119"/>
      <c r="GW154" s="119"/>
      <c r="GX154" s="119"/>
      <c r="GY154" s="119"/>
      <c r="GZ154" s="119"/>
      <c r="HA154" s="119"/>
      <c r="HB154" s="119"/>
      <c r="HC154" s="119"/>
      <c r="HD154" s="119"/>
      <c r="HE154" s="119"/>
      <c r="HF154" s="119"/>
      <c r="HG154" s="119"/>
      <c r="HH154" s="119"/>
      <c r="HI154" s="119"/>
      <c r="HJ154" s="119"/>
      <c r="HK154" s="119"/>
      <c r="HL154" s="119"/>
      <c r="HM154" s="119"/>
      <c r="HN154" s="119"/>
      <c r="HO154" s="119"/>
      <c r="HP154" s="119"/>
      <c r="HQ154" s="119"/>
      <c r="HR154" s="119"/>
      <c r="HS154" s="119"/>
      <c r="HT154" s="119"/>
      <c r="HU154" s="119"/>
      <c r="HV154" s="119"/>
      <c r="HW154" s="119"/>
      <c r="HX154" s="119"/>
      <c r="HY154" s="119"/>
      <c r="HZ154" s="119"/>
      <c r="IA154" s="119"/>
      <c r="IB154" s="119"/>
      <c r="IC154" s="119"/>
      <c r="ID154" s="119"/>
      <c r="IE154" s="119"/>
      <c r="IF154" s="119"/>
      <c r="IG154" s="119"/>
      <c r="IH154" s="119"/>
      <c r="II154" s="119"/>
      <c r="IJ154" s="119"/>
      <c r="IK154" s="119"/>
      <c r="IL154" s="119"/>
      <c r="IM154" s="119"/>
      <c r="IN154" s="119"/>
      <c r="IO154" s="119"/>
      <c r="IP154" s="119"/>
      <c r="IQ154" s="119"/>
      <c r="IR154" s="119"/>
      <c r="IS154" s="119"/>
      <c r="IT154" s="119"/>
      <c r="IU154" s="119"/>
      <c r="IV154" s="119"/>
      <c r="IW154" s="119"/>
      <c r="IX154" s="119"/>
      <c r="IY154" s="119"/>
      <c r="IZ154" s="119"/>
      <c r="JA154" s="119"/>
      <c r="JB154" s="119"/>
      <c r="JC154" s="119"/>
      <c r="JD154" s="119"/>
      <c r="JE154" s="119"/>
      <c r="JF154" s="119"/>
      <c r="JG154" s="119"/>
    </row>
    <row r="155" spans="1:267" s="117" customFormat="1" ht="69" customHeight="1" x14ac:dyDescent="0.2">
      <c r="A155" s="92">
        <v>87</v>
      </c>
      <c r="B155" s="76" t="s">
        <v>441</v>
      </c>
      <c r="C155" s="76" t="s">
        <v>49</v>
      </c>
      <c r="D155" s="77" t="s">
        <v>504</v>
      </c>
      <c r="E155" s="76">
        <v>1236</v>
      </c>
      <c r="F155" s="96" t="s">
        <v>505</v>
      </c>
      <c r="G155" s="86" t="s">
        <v>29</v>
      </c>
      <c r="H155" s="76" t="s">
        <v>48</v>
      </c>
      <c r="I155" s="77" t="s">
        <v>37</v>
      </c>
      <c r="J155" s="76" t="s">
        <v>49</v>
      </c>
      <c r="K155" s="77" t="s">
        <v>37</v>
      </c>
      <c r="L155" s="84">
        <v>185</v>
      </c>
      <c r="M155" s="81" t="s">
        <v>31</v>
      </c>
      <c r="N155" s="95">
        <v>530000</v>
      </c>
      <c r="O155" s="82">
        <v>44284</v>
      </c>
      <c r="P155" s="82">
        <v>44302</v>
      </c>
      <c r="Q155" s="91">
        <f t="shared" si="7"/>
        <v>530000</v>
      </c>
      <c r="R155" s="83" t="s">
        <v>32</v>
      </c>
      <c r="S155" s="48">
        <v>1</v>
      </c>
      <c r="T155" s="89">
        <f t="shared" si="8"/>
        <v>0</v>
      </c>
      <c r="U155" s="68">
        <v>0</v>
      </c>
      <c r="V155" s="87" t="s">
        <v>506</v>
      </c>
      <c r="W155" s="87" t="s">
        <v>507</v>
      </c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19"/>
      <c r="AY155" s="119"/>
      <c r="AZ155" s="119"/>
      <c r="BA155" s="119"/>
      <c r="BB155" s="119"/>
      <c r="BC155" s="119"/>
      <c r="BD155" s="119"/>
      <c r="BE155" s="119"/>
      <c r="BF155" s="119"/>
      <c r="BG155" s="119"/>
      <c r="BH155" s="119"/>
      <c r="BI155" s="119"/>
      <c r="BJ155" s="119"/>
      <c r="BK155" s="119"/>
      <c r="BL155" s="119"/>
      <c r="BM155" s="119"/>
      <c r="BN155" s="119"/>
      <c r="BO155" s="119"/>
      <c r="BP155" s="119"/>
      <c r="BQ155" s="119"/>
      <c r="BR155" s="119"/>
      <c r="BS155" s="119"/>
      <c r="BT155" s="119"/>
      <c r="BU155" s="119"/>
      <c r="BV155" s="119"/>
      <c r="BW155" s="119"/>
      <c r="BX155" s="119"/>
      <c r="BY155" s="119"/>
      <c r="BZ155" s="119"/>
      <c r="CA155" s="119"/>
      <c r="CB155" s="119"/>
      <c r="CC155" s="119"/>
      <c r="CD155" s="119"/>
      <c r="CE155" s="119"/>
      <c r="CF155" s="119"/>
      <c r="CG155" s="119"/>
      <c r="CH155" s="119"/>
      <c r="CI155" s="119"/>
      <c r="CJ155" s="119"/>
      <c r="CK155" s="119"/>
      <c r="CL155" s="119"/>
      <c r="CM155" s="119"/>
      <c r="CN155" s="119"/>
      <c r="CO155" s="119"/>
      <c r="CP155" s="119"/>
      <c r="CQ155" s="119"/>
      <c r="CR155" s="119"/>
      <c r="CS155" s="119"/>
      <c r="CT155" s="119"/>
      <c r="CU155" s="119"/>
      <c r="CV155" s="119"/>
      <c r="CW155" s="119"/>
      <c r="CX155" s="119"/>
      <c r="CY155" s="119"/>
      <c r="CZ155" s="119"/>
      <c r="DA155" s="119"/>
      <c r="DB155" s="119"/>
      <c r="DC155" s="119"/>
      <c r="DD155" s="119"/>
      <c r="DE155" s="119"/>
      <c r="DF155" s="119"/>
      <c r="DG155" s="119"/>
      <c r="DH155" s="119"/>
      <c r="DI155" s="119"/>
      <c r="DJ155" s="119"/>
      <c r="DK155" s="119"/>
      <c r="DL155" s="119"/>
      <c r="DM155" s="119"/>
      <c r="DN155" s="119"/>
      <c r="DO155" s="119"/>
      <c r="DP155" s="119"/>
      <c r="DQ155" s="119"/>
      <c r="DR155" s="119"/>
      <c r="DS155" s="119"/>
      <c r="DT155" s="119"/>
      <c r="DU155" s="119"/>
      <c r="DV155" s="119"/>
      <c r="DW155" s="119"/>
      <c r="DX155" s="119"/>
      <c r="DY155" s="119"/>
      <c r="DZ155" s="119"/>
      <c r="EA155" s="119"/>
      <c r="EB155" s="119"/>
      <c r="EC155" s="119"/>
      <c r="ED155" s="119"/>
      <c r="EE155" s="119"/>
      <c r="EF155" s="119"/>
      <c r="EG155" s="119"/>
      <c r="EH155" s="119"/>
      <c r="EI155" s="119"/>
      <c r="EJ155" s="119"/>
      <c r="EK155" s="119"/>
      <c r="EL155" s="119"/>
      <c r="EM155" s="119"/>
      <c r="EN155" s="119"/>
      <c r="EO155" s="119"/>
      <c r="EP155" s="119"/>
      <c r="EQ155" s="119"/>
      <c r="ER155" s="119"/>
      <c r="ES155" s="119"/>
      <c r="ET155" s="119"/>
      <c r="EU155" s="119"/>
      <c r="EV155" s="119"/>
      <c r="EW155" s="119"/>
      <c r="EX155" s="119"/>
      <c r="EY155" s="119"/>
      <c r="EZ155" s="119"/>
      <c r="FA155" s="119"/>
      <c r="FB155" s="119"/>
      <c r="FC155" s="119"/>
      <c r="FD155" s="119"/>
      <c r="FE155" s="119"/>
      <c r="FF155" s="119"/>
      <c r="FG155" s="119"/>
      <c r="FH155" s="119"/>
      <c r="FI155" s="119"/>
      <c r="FJ155" s="119"/>
      <c r="FK155" s="119"/>
      <c r="FL155" s="119"/>
      <c r="FM155" s="119"/>
      <c r="FN155" s="119"/>
      <c r="FO155" s="119"/>
      <c r="FP155" s="119"/>
      <c r="FQ155" s="119"/>
      <c r="FR155" s="119"/>
      <c r="FS155" s="119"/>
      <c r="FT155" s="119"/>
      <c r="FU155" s="119"/>
      <c r="FV155" s="119"/>
      <c r="FW155" s="119"/>
      <c r="FX155" s="119"/>
      <c r="FY155" s="119"/>
      <c r="FZ155" s="119"/>
      <c r="GA155" s="119"/>
      <c r="GB155" s="119"/>
      <c r="GC155" s="119"/>
      <c r="GD155" s="119"/>
      <c r="GE155" s="119"/>
      <c r="GF155" s="119"/>
      <c r="GG155" s="119"/>
      <c r="GH155" s="119"/>
      <c r="GI155" s="119"/>
      <c r="GJ155" s="119"/>
      <c r="GK155" s="119"/>
      <c r="GL155" s="119"/>
      <c r="GM155" s="119"/>
      <c r="GN155" s="119"/>
      <c r="GO155" s="119"/>
      <c r="GP155" s="119"/>
      <c r="GQ155" s="119"/>
      <c r="GR155" s="119"/>
      <c r="GS155" s="119"/>
      <c r="GT155" s="119"/>
      <c r="GU155" s="119"/>
      <c r="GV155" s="119"/>
      <c r="GW155" s="119"/>
      <c r="GX155" s="119"/>
      <c r="GY155" s="119"/>
      <c r="GZ155" s="119"/>
      <c r="HA155" s="119"/>
      <c r="HB155" s="119"/>
      <c r="HC155" s="119"/>
      <c r="HD155" s="119"/>
      <c r="HE155" s="119"/>
      <c r="HF155" s="119"/>
      <c r="HG155" s="119"/>
      <c r="HH155" s="119"/>
      <c r="HI155" s="119"/>
      <c r="HJ155" s="119"/>
      <c r="HK155" s="119"/>
      <c r="HL155" s="119"/>
      <c r="HM155" s="119"/>
      <c r="HN155" s="119"/>
      <c r="HO155" s="119"/>
      <c r="HP155" s="119"/>
      <c r="HQ155" s="119"/>
      <c r="HR155" s="119"/>
      <c r="HS155" s="119"/>
      <c r="HT155" s="119"/>
      <c r="HU155" s="119"/>
      <c r="HV155" s="119"/>
      <c r="HW155" s="119"/>
      <c r="HX155" s="119"/>
      <c r="HY155" s="119"/>
      <c r="HZ155" s="119"/>
      <c r="IA155" s="119"/>
      <c r="IB155" s="119"/>
      <c r="IC155" s="119"/>
      <c r="ID155" s="119"/>
      <c r="IE155" s="119"/>
      <c r="IF155" s="119"/>
      <c r="IG155" s="119"/>
      <c r="IH155" s="119"/>
      <c r="II155" s="119"/>
      <c r="IJ155" s="119"/>
      <c r="IK155" s="119"/>
      <c r="IL155" s="119"/>
      <c r="IM155" s="119"/>
      <c r="IN155" s="119"/>
      <c r="IO155" s="119"/>
      <c r="IP155" s="119"/>
      <c r="IQ155" s="119"/>
      <c r="IR155" s="119"/>
      <c r="IS155" s="119"/>
      <c r="IT155" s="119"/>
      <c r="IU155" s="119"/>
      <c r="IV155" s="119"/>
      <c r="IW155" s="119"/>
      <c r="IX155" s="119"/>
      <c r="IY155" s="119"/>
      <c r="IZ155" s="119"/>
      <c r="JA155" s="119"/>
      <c r="JB155" s="119"/>
      <c r="JC155" s="119"/>
      <c r="JD155" s="119"/>
      <c r="JE155" s="119"/>
      <c r="JF155" s="119"/>
      <c r="JG155" s="119"/>
    </row>
    <row r="156" spans="1:267" s="117" customFormat="1" ht="69" customHeight="1" x14ac:dyDescent="0.2">
      <c r="A156" s="92">
        <v>88</v>
      </c>
      <c r="B156" s="76" t="s">
        <v>441</v>
      </c>
      <c r="C156" s="76" t="s">
        <v>49</v>
      </c>
      <c r="D156" s="77" t="s">
        <v>508</v>
      </c>
      <c r="E156" s="76">
        <v>1237</v>
      </c>
      <c r="F156" s="96" t="s">
        <v>509</v>
      </c>
      <c r="G156" s="86" t="s">
        <v>29</v>
      </c>
      <c r="H156" s="92" t="s">
        <v>48</v>
      </c>
      <c r="I156" s="77" t="s">
        <v>37</v>
      </c>
      <c r="J156" s="76" t="s">
        <v>49</v>
      </c>
      <c r="K156" s="77" t="s">
        <v>37</v>
      </c>
      <c r="L156" s="84">
        <v>185</v>
      </c>
      <c r="M156" s="81" t="s">
        <v>31</v>
      </c>
      <c r="N156" s="95">
        <v>125900</v>
      </c>
      <c r="O156" s="82">
        <v>44284</v>
      </c>
      <c r="P156" s="82">
        <v>44302</v>
      </c>
      <c r="Q156" s="91">
        <f t="shared" si="7"/>
        <v>228.90909090909091</v>
      </c>
      <c r="R156" s="83" t="s">
        <v>39</v>
      </c>
      <c r="S156" s="48">
        <v>550</v>
      </c>
      <c r="T156" s="89">
        <f t="shared" si="8"/>
        <v>0</v>
      </c>
      <c r="U156" s="68">
        <v>0</v>
      </c>
      <c r="V156" s="87" t="s">
        <v>510</v>
      </c>
      <c r="W156" s="87" t="s">
        <v>511</v>
      </c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119"/>
      <c r="AS156" s="119"/>
      <c r="AT156" s="119"/>
      <c r="AU156" s="119"/>
      <c r="AV156" s="119"/>
      <c r="AW156" s="119"/>
      <c r="AX156" s="119"/>
      <c r="AY156" s="119"/>
      <c r="AZ156" s="119"/>
      <c r="BA156" s="119"/>
      <c r="BB156" s="119"/>
      <c r="BC156" s="119"/>
      <c r="BD156" s="119"/>
      <c r="BE156" s="119"/>
      <c r="BF156" s="119"/>
      <c r="BG156" s="119"/>
      <c r="BH156" s="119"/>
      <c r="BI156" s="119"/>
      <c r="BJ156" s="119"/>
      <c r="BK156" s="119"/>
      <c r="BL156" s="119"/>
      <c r="BM156" s="119"/>
      <c r="BN156" s="119"/>
      <c r="BO156" s="119"/>
      <c r="BP156" s="119"/>
      <c r="BQ156" s="119"/>
      <c r="BR156" s="119"/>
      <c r="BS156" s="119"/>
      <c r="BT156" s="119"/>
      <c r="BU156" s="119"/>
      <c r="BV156" s="119"/>
      <c r="BW156" s="119"/>
      <c r="BX156" s="119"/>
      <c r="BY156" s="119"/>
      <c r="BZ156" s="119"/>
      <c r="CA156" s="119"/>
      <c r="CB156" s="119"/>
      <c r="CC156" s="119"/>
      <c r="CD156" s="119"/>
      <c r="CE156" s="119"/>
      <c r="CF156" s="119"/>
      <c r="CG156" s="119"/>
      <c r="CH156" s="119"/>
      <c r="CI156" s="119"/>
      <c r="CJ156" s="119"/>
      <c r="CK156" s="119"/>
      <c r="CL156" s="119"/>
      <c r="CM156" s="119"/>
      <c r="CN156" s="119"/>
      <c r="CO156" s="119"/>
      <c r="CP156" s="119"/>
      <c r="CQ156" s="119"/>
      <c r="CR156" s="119"/>
      <c r="CS156" s="119"/>
      <c r="CT156" s="119"/>
      <c r="CU156" s="119"/>
      <c r="CV156" s="119"/>
      <c r="CW156" s="119"/>
      <c r="CX156" s="119"/>
      <c r="CY156" s="119"/>
      <c r="CZ156" s="119"/>
      <c r="DA156" s="119"/>
      <c r="DB156" s="119"/>
      <c r="DC156" s="119"/>
      <c r="DD156" s="119"/>
      <c r="DE156" s="119"/>
      <c r="DF156" s="119"/>
      <c r="DG156" s="119"/>
      <c r="DH156" s="119"/>
      <c r="DI156" s="119"/>
      <c r="DJ156" s="119"/>
      <c r="DK156" s="119"/>
      <c r="DL156" s="119"/>
      <c r="DM156" s="119"/>
      <c r="DN156" s="119"/>
      <c r="DO156" s="119"/>
      <c r="DP156" s="119"/>
      <c r="DQ156" s="119"/>
      <c r="DR156" s="119"/>
      <c r="DS156" s="119"/>
      <c r="DT156" s="119"/>
      <c r="DU156" s="119"/>
      <c r="DV156" s="119"/>
      <c r="DW156" s="119"/>
      <c r="DX156" s="119"/>
      <c r="DY156" s="119"/>
      <c r="DZ156" s="119"/>
      <c r="EA156" s="119"/>
      <c r="EB156" s="119"/>
      <c r="EC156" s="119"/>
      <c r="ED156" s="119"/>
      <c r="EE156" s="119"/>
      <c r="EF156" s="119"/>
      <c r="EG156" s="119"/>
      <c r="EH156" s="119"/>
      <c r="EI156" s="119"/>
      <c r="EJ156" s="119"/>
      <c r="EK156" s="119"/>
      <c r="EL156" s="119"/>
      <c r="EM156" s="119"/>
      <c r="EN156" s="119"/>
      <c r="EO156" s="119"/>
      <c r="EP156" s="119"/>
      <c r="EQ156" s="119"/>
      <c r="ER156" s="119"/>
      <c r="ES156" s="119"/>
      <c r="ET156" s="119"/>
      <c r="EU156" s="119"/>
      <c r="EV156" s="119"/>
      <c r="EW156" s="119"/>
      <c r="EX156" s="119"/>
      <c r="EY156" s="119"/>
      <c r="EZ156" s="119"/>
      <c r="FA156" s="119"/>
      <c r="FB156" s="119"/>
      <c r="FC156" s="119"/>
      <c r="FD156" s="119"/>
      <c r="FE156" s="119"/>
      <c r="FF156" s="119"/>
      <c r="FG156" s="119"/>
      <c r="FH156" s="119"/>
      <c r="FI156" s="119"/>
      <c r="FJ156" s="119"/>
      <c r="FK156" s="119"/>
      <c r="FL156" s="119"/>
      <c r="FM156" s="119"/>
      <c r="FN156" s="119"/>
      <c r="FO156" s="119"/>
      <c r="FP156" s="119"/>
      <c r="FQ156" s="119"/>
      <c r="FR156" s="119"/>
      <c r="FS156" s="119"/>
      <c r="FT156" s="119"/>
      <c r="FU156" s="119"/>
      <c r="FV156" s="119"/>
      <c r="FW156" s="119"/>
      <c r="FX156" s="119"/>
      <c r="FY156" s="119"/>
      <c r="FZ156" s="119"/>
      <c r="GA156" s="119"/>
      <c r="GB156" s="119"/>
      <c r="GC156" s="119"/>
      <c r="GD156" s="119"/>
      <c r="GE156" s="119"/>
      <c r="GF156" s="119"/>
      <c r="GG156" s="119"/>
      <c r="GH156" s="119"/>
      <c r="GI156" s="119"/>
      <c r="GJ156" s="119"/>
      <c r="GK156" s="119"/>
      <c r="GL156" s="119"/>
      <c r="GM156" s="119"/>
      <c r="GN156" s="119"/>
      <c r="GO156" s="119"/>
      <c r="GP156" s="119"/>
      <c r="GQ156" s="119"/>
      <c r="GR156" s="119"/>
      <c r="GS156" s="119"/>
      <c r="GT156" s="119"/>
      <c r="GU156" s="119"/>
      <c r="GV156" s="119"/>
      <c r="GW156" s="119"/>
      <c r="GX156" s="119"/>
      <c r="GY156" s="119"/>
      <c r="GZ156" s="119"/>
      <c r="HA156" s="119"/>
      <c r="HB156" s="119"/>
      <c r="HC156" s="119"/>
      <c r="HD156" s="119"/>
      <c r="HE156" s="119"/>
      <c r="HF156" s="119"/>
      <c r="HG156" s="119"/>
      <c r="HH156" s="119"/>
      <c r="HI156" s="119"/>
      <c r="HJ156" s="119"/>
      <c r="HK156" s="119"/>
      <c r="HL156" s="119"/>
      <c r="HM156" s="119"/>
      <c r="HN156" s="119"/>
      <c r="HO156" s="119"/>
      <c r="HP156" s="119"/>
      <c r="HQ156" s="119"/>
      <c r="HR156" s="119"/>
      <c r="HS156" s="119"/>
      <c r="HT156" s="119"/>
      <c r="HU156" s="119"/>
      <c r="HV156" s="119"/>
      <c r="HW156" s="119"/>
      <c r="HX156" s="119"/>
      <c r="HY156" s="119"/>
      <c r="HZ156" s="119"/>
      <c r="IA156" s="119"/>
      <c r="IB156" s="119"/>
      <c r="IC156" s="119"/>
      <c r="ID156" s="119"/>
      <c r="IE156" s="119"/>
      <c r="IF156" s="119"/>
      <c r="IG156" s="119"/>
      <c r="IH156" s="119"/>
      <c r="II156" s="119"/>
      <c r="IJ156" s="119"/>
      <c r="IK156" s="119"/>
      <c r="IL156" s="119"/>
      <c r="IM156" s="119"/>
      <c r="IN156" s="119"/>
      <c r="IO156" s="119"/>
      <c r="IP156" s="119"/>
      <c r="IQ156" s="119"/>
      <c r="IR156" s="119"/>
      <c r="IS156" s="119"/>
      <c r="IT156" s="119"/>
      <c r="IU156" s="119"/>
      <c r="IV156" s="119"/>
      <c r="IW156" s="119"/>
      <c r="IX156" s="119"/>
      <c r="IY156" s="119"/>
      <c r="IZ156" s="119"/>
      <c r="JA156" s="119"/>
      <c r="JB156" s="119"/>
      <c r="JC156" s="119"/>
      <c r="JD156" s="119"/>
      <c r="JE156" s="119"/>
      <c r="JF156" s="119"/>
      <c r="JG156" s="119"/>
    </row>
    <row r="157" spans="1:267" ht="5.65" customHeight="1" x14ac:dyDescent="0.2"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119"/>
      <c r="AR157" s="119"/>
      <c r="AS157" s="119"/>
      <c r="AT157" s="119"/>
      <c r="AU157" s="119"/>
      <c r="AV157" s="119"/>
      <c r="AW157" s="119"/>
      <c r="AX157" s="119"/>
      <c r="AY157" s="119"/>
      <c r="AZ157" s="119"/>
      <c r="BA157" s="119"/>
      <c r="BB157" s="119"/>
      <c r="BC157" s="119"/>
      <c r="BD157" s="119"/>
      <c r="BE157" s="119"/>
      <c r="BF157" s="119"/>
      <c r="BG157" s="119"/>
      <c r="BH157" s="119"/>
      <c r="BI157" s="119"/>
      <c r="BJ157" s="119"/>
      <c r="BK157" s="119"/>
      <c r="BL157" s="119"/>
      <c r="BM157" s="119"/>
      <c r="BN157" s="119"/>
      <c r="BO157" s="119"/>
      <c r="BP157" s="119"/>
      <c r="BQ157" s="119"/>
      <c r="BR157" s="119"/>
      <c r="BS157" s="119"/>
      <c r="BT157" s="119"/>
      <c r="BU157" s="119"/>
      <c r="BV157" s="119"/>
      <c r="BW157" s="119"/>
      <c r="BX157" s="119"/>
      <c r="BY157" s="119"/>
      <c r="BZ157" s="119"/>
      <c r="CA157" s="119"/>
      <c r="CB157" s="119"/>
      <c r="CC157" s="119"/>
      <c r="CD157" s="119"/>
      <c r="CE157" s="119"/>
      <c r="CF157" s="119"/>
      <c r="CG157" s="119"/>
      <c r="CH157" s="119"/>
      <c r="CI157" s="119"/>
      <c r="CJ157" s="119"/>
      <c r="CK157" s="119"/>
      <c r="CL157" s="119"/>
      <c r="CM157" s="119"/>
      <c r="CN157" s="119"/>
      <c r="CO157" s="119"/>
      <c r="CP157" s="119"/>
      <c r="CQ157" s="119"/>
      <c r="CR157" s="119"/>
      <c r="CS157" s="119"/>
      <c r="CT157" s="119"/>
      <c r="CU157" s="119"/>
      <c r="CV157" s="119"/>
      <c r="CW157" s="119"/>
      <c r="CX157" s="119"/>
      <c r="CY157" s="119"/>
      <c r="CZ157" s="119"/>
      <c r="DA157" s="119"/>
      <c r="DB157" s="119"/>
      <c r="DC157" s="119"/>
      <c r="DD157" s="119"/>
      <c r="DE157" s="119"/>
      <c r="DF157" s="119"/>
      <c r="DG157" s="119"/>
      <c r="DH157" s="119"/>
      <c r="DI157" s="119"/>
      <c r="DJ157" s="119"/>
      <c r="DK157" s="119"/>
      <c r="DL157" s="119"/>
      <c r="DM157" s="119"/>
      <c r="DN157" s="119"/>
      <c r="DO157" s="119"/>
      <c r="DP157" s="119"/>
      <c r="DQ157" s="119"/>
      <c r="DR157" s="119"/>
      <c r="DS157" s="119"/>
      <c r="DT157" s="119"/>
      <c r="DU157" s="119"/>
      <c r="DV157" s="119"/>
      <c r="DW157" s="119"/>
      <c r="DX157" s="119"/>
      <c r="DY157" s="119"/>
      <c r="DZ157" s="119"/>
      <c r="EA157" s="119"/>
      <c r="EB157" s="119"/>
      <c r="EC157" s="119"/>
      <c r="ED157" s="119"/>
      <c r="EE157" s="119"/>
      <c r="EF157" s="119"/>
      <c r="EG157" s="119"/>
      <c r="EH157" s="119"/>
      <c r="EI157" s="119"/>
      <c r="EJ157" s="119"/>
      <c r="EK157" s="119"/>
      <c r="EL157" s="119"/>
      <c r="EM157" s="119"/>
      <c r="EN157" s="119"/>
      <c r="EO157" s="119"/>
      <c r="EP157" s="119"/>
      <c r="EQ157" s="119"/>
      <c r="ER157" s="119"/>
      <c r="ES157" s="119"/>
      <c r="ET157" s="119"/>
      <c r="EU157" s="119"/>
      <c r="EV157" s="119"/>
      <c r="EW157" s="119"/>
      <c r="EX157" s="119"/>
      <c r="EY157" s="119"/>
      <c r="EZ157" s="119"/>
      <c r="FA157" s="119"/>
      <c r="FB157" s="119"/>
      <c r="FC157" s="119"/>
      <c r="FD157" s="119"/>
      <c r="FE157" s="119"/>
      <c r="FF157" s="119"/>
      <c r="FG157" s="119"/>
      <c r="FH157" s="119"/>
      <c r="FI157" s="119"/>
      <c r="FJ157" s="119"/>
      <c r="FK157" s="119"/>
      <c r="FL157" s="119"/>
      <c r="FM157" s="119"/>
      <c r="FN157" s="119"/>
      <c r="FO157" s="119"/>
      <c r="FP157" s="119"/>
      <c r="FQ157" s="119"/>
      <c r="FR157" s="119"/>
      <c r="FS157" s="119"/>
      <c r="FT157" s="119"/>
      <c r="FU157" s="119"/>
      <c r="FV157" s="119"/>
      <c r="FW157" s="119"/>
      <c r="FX157" s="119"/>
      <c r="FY157" s="119"/>
      <c r="FZ157" s="119"/>
      <c r="GA157" s="119"/>
      <c r="GB157" s="119"/>
      <c r="GC157" s="119"/>
      <c r="GD157" s="119"/>
      <c r="GE157" s="119"/>
      <c r="GF157" s="119"/>
      <c r="GG157" s="119"/>
      <c r="GH157" s="119"/>
      <c r="GI157" s="119"/>
      <c r="GJ157" s="119"/>
      <c r="GK157" s="119"/>
      <c r="GL157" s="119"/>
      <c r="GM157" s="119"/>
      <c r="GN157" s="119"/>
      <c r="GO157" s="119"/>
      <c r="GP157" s="119"/>
      <c r="GQ157" s="119"/>
      <c r="GR157" s="119"/>
      <c r="GS157" s="119"/>
      <c r="GT157" s="119"/>
      <c r="GU157" s="119"/>
      <c r="GV157" s="119"/>
      <c r="GW157" s="119"/>
      <c r="GX157" s="119"/>
      <c r="GY157" s="119"/>
      <c r="GZ157" s="119"/>
      <c r="HA157" s="119"/>
      <c r="HB157" s="119"/>
      <c r="HC157" s="119"/>
      <c r="HD157" s="119"/>
      <c r="HE157" s="119"/>
      <c r="HF157" s="119"/>
      <c r="HG157" s="119"/>
      <c r="HH157" s="119"/>
      <c r="HI157" s="119"/>
      <c r="HJ157" s="119"/>
      <c r="HK157" s="119"/>
      <c r="HL157" s="119"/>
      <c r="HM157" s="119"/>
      <c r="HN157" s="119"/>
      <c r="HO157" s="119"/>
      <c r="HP157" s="119"/>
      <c r="HQ157" s="119"/>
      <c r="HR157" s="119"/>
      <c r="HS157" s="119"/>
      <c r="HT157" s="119"/>
      <c r="HU157" s="119"/>
      <c r="HV157" s="119"/>
      <c r="HW157" s="119"/>
      <c r="HX157" s="119"/>
      <c r="HY157" s="119"/>
      <c r="HZ157" s="119"/>
      <c r="IA157" s="119"/>
      <c r="IB157" s="119"/>
      <c r="IC157" s="119"/>
      <c r="ID157" s="119"/>
      <c r="IE157" s="119"/>
      <c r="IF157" s="119"/>
      <c r="IG157" s="119"/>
      <c r="IH157" s="119"/>
      <c r="II157" s="119"/>
      <c r="IJ157" s="119"/>
      <c r="IK157" s="119"/>
      <c r="IL157" s="119"/>
      <c r="IM157" s="119"/>
      <c r="IN157" s="119"/>
      <c r="IO157" s="119"/>
      <c r="IP157" s="119"/>
      <c r="IQ157" s="119"/>
      <c r="IR157" s="119"/>
      <c r="IS157" s="119"/>
      <c r="IT157" s="119"/>
      <c r="IU157" s="119"/>
      <c r="IV157" s="119"/>
      <c r="IW157" s="119"/>
      <c r="IX157" s="119"/>
      <c r="IY157" s="119"/>
      <c r="IZ157" s="119"/>
      <c r="JA157" s="119"/>
      <c r="JB157" s="119"/>
      <c r="JC157" s="119"/>
      <c r="JD157" s="119"/>
      <c r="JE157" s="119"/>
      <c r="JF157" s="119"/>
      <c r="JG157" s="119"/>
    </row>
    <row r="158" spans="1:267" ht="5.65" customHeight="1" x14ac:dyDescent="0.2"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119"/>
      <c r="AR158" s="119"/>
      <c r="AS158" s="119"/>
      <c r="AT158" s="119"/>
      <c r="AU158" s="119"/>
      <c r="AV158" s="119"/>
      <c r="AW158" s="119"/>
      <c r="AX158" s="119"/>
      <c r="AY158" s="119"/>
      <c r="AZ158" s="119"/>
      <c r="BA158" s="119"/>
      <c r="BB158" s="119"/>
      <c r="BC158" s="119"/>
      <c r="BD158" s="119"/>
      <c r="BE158" s="119"/>
      <c r="BF158" s="119"/>
      <c r="BG158" s="119"/>
      <c r="BH158" s="119"/>
      <c r="BI158" s="119"/>
      <c r="BJ158" s="119"/>
      <c r="BK158" s="119"/>
      <c r="BL158" s="119"/>
      <c r="BM158" s="119"/>
      <c r="BN158" s="119"/>
      <c r="BO158" s="119"/>
      <c r="BP158" s="119"/>
      <c r="BQ158" s="119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19"/>
      <c r="CB158" s="119"/>
      <c r="CC158" s="119"/>
      <c r="CD158" s="119"/>
      <c r="CE158" s="119"/>
      <c r="CF158" s="119"/>
      <c r="CG158" s="119"/>
      <c r="CH158" s="119"/>
      <c r="CI158" s="119"/>
      <c r="CJ158" s="119"/>
      <c r="CK158" s="119"/>
      <c r="CL158" s="119"/>
      <c r="CM158" s="119"/>
      <c r="CN158" s="119"/>
      <c r="CO158" s="119"/>
      <c r="CP158" s="119"/>
      <c r="CQ158" s="119"/>
      <c r="CR158" s="119"/>
      <c r="CS158" s="119"/>
      <c r="CT158" s="119"/>
      <c r="CU158" s="119"/>
      <c r="CV158" s="119"/>
      <c r="CW158" s="119"/>
      <c r="CX158" s="119"/>
      <c r="CY158" s="119"/>
      <c r="CZ158" s="119"/>
      <c r="DA158" s="119"/>
      <c r="DB158" s="119"/>
      <c r="DC158" s="119"/>
      <c r="DD158" s="119"/>
      <c r="DE158" s="119"/>
      <c r="DF158" s="119"/>
      <c r="DG158" s="119"/>
      <c r="DH158" s="119"/>
      <c r="DI158" s="119"/>
      <c r="DJ158" s="119"/>
      <c r="DK158" s="119"/>
      <c r="DL158" s="119"/>
      <c r="DM158" s="119"/>
      <c r="DN158" s="119"/>
      <c r="DO158" s="119"/>
      <c r="DP158" s="119"/>
      <c r="DQ158" s="119"/>
      <c r="DR158" s="119"/>
      <c r="DS158" s="119"/>
      <c r="DT158" s="119"/>
      <c r="DU158" s="119"/>
      <c r="DV158" s="119"/>
      <c r="DW158" s="119"/>
      <c r="DX158" s="119"/>
      <c r="DY158" s="119"/>
      <c r="DZ158" s="119"/>
      <c r="EA158" s="119"/>
      <c r="EB158" s="119"/>
      <c r="EC158" s="119"/>
      <c r="ED158" s="119"/>
      <c r="EE158" s="119"/>
      <c r="EF158" s="119"/>
      <c r="EG158" s="119"/>
      <c r="EH158" s="119"/>
      <c r="EI158" s="119"/>
      <c r="EJ158" s="119"/>
      <c r="EK158" s="119"/>
      <c r="EL158" s="119"/>
      <c r="EM158" s="119"/>
      <c r="EN158" s="119"/>
      <c r="EO158" s="119"/>
      <c r="EP158" s="119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19"/>
      <c r="FA158" s="119"/>
      <c r="FB158" s="119"/>
      <c r="FC158" s="119"/>
      <c r="FD158" s="119"/>
      <c r="FE158" s="119"/>
      <c r="FF158" s="119"/>
      <c r="FG158" s="119"/>
      <c r="FH158" s="119"/>
      <c r="FI158" s="119"/>
      <c r="FJ158" s="119"/>
      <c r="FK158" s="119"/>
      <c r="FL158" s="119"/>
      <c r="FM158" s="119"/>
      <c r="FN158" s="119"/>
      <c r="FO158" s="119"/>
      <c r="FP158" s="119"/>
      <c r="FQ158" s="119"/>
      <c r="FR158" s="119"/>
      <c r="FS158" s="119"/>
      <c r="FT158" s="119"/>
      <c r="FU158" s="119"/>
      <c r="FV158" s="119"/>
      <c r="FW158" s="119"/>
      <c r="FX158" s="119"/>
      <c r="FY158" s="119"/>
      <c r="FZ158" s="119"/>
      <c r="GA158" s="119"/>
      <c r="GB158" s="119"/>
      <c r="GC158" s="119"/>
      <c r="GD158" s="119"/>
      <c r="GE158" s="119"/>
      <c r="GF158" s="119"/>
      <c r="GG158" s="119"/>
      <c r="GH158" s="119"/>
      <c r="GI158" s="119"/>
      <c r="GJ158" s="119"/>
      <c r="GK158" s="119"/>
      <c r="GL158" s="119"/>
      <c r="GM158" s="119"/>
      <c r="GN158" s="119"/>
      <c r="GO158" s="119"/>
      <c r="GP158" s="119"/>
      <c r="GQ158" s="119"/>
      <c r="GR158" s="119"/>
      <c r="GS158" s="119"/>
      <c r="GT158" s="119"/>
      <c r="GU158" s="119"/>
      <c r="GV158" s="119"/>
      <c r="GW158" s="119"/>
      <c r="GX158" s="119"/>
      <c r="GY158" s="119"/>
      <c r="GZ158" s="119"/>
      <c r="HA158" s="119"/>
      <c r="HB158" s="119"/>
      <c r="HC158" s="119"/>
      <c r="HD158" s="119"/>
      <c r="HE158" s="119"/>
      <c r="HF158" s="119"/>
      <c r="HG158" s="119"/>
      <c r="HH158" s="119"/>
      <c r="HI158" s="119"/>
      <c r="HJ158" s="119"/>
      <c r="HK158" s="119"/>
      <c r="HL158" s="119"/>
      <c r="HM158" s="119"/>
      <c r="HN158" s="119"/>
      <c r="HO158" s="119"/>
      <c r="HP158" s="119"/>
      <c r="HQ158" s="119"/>
      <c r="HR158" s="119"/>
      <c r="HS158" s="119"/>
      <c r="HT158" s="119"/>
      <c r="HU158" s="119"/>
      <c r="HV158" s="119"/>
      <c r="HW158" s="119"/>
      <c r="HX158" s="119"/>
      <c r="HY158" s="119"/>
      <c r="HZ158" s="119"/>
      <c r="IA158" s="119"/>
      <c r="IB158" s="119"/>
      <c r="IC158" s="119"/>
      <c r="ID158" s="119"/>
      <c r="IE158" s="119"/>
      <c r="IF158" s="119"/>
      <c r="IG158" s="119"/>
      <c r="IH158" s="119"/>
      <c r="II158" s="119"/>
      <c r="IJ158" s="119"/>
      <c r="IK158" s="119"/>
      <c r="IL158" s="119"/>
      <c r="IM158" s="119"/>
      <c r="IN158" s="119"/>
      <c r="IO158" s="119"/>
      <c r="IP158" s="119"/>
      <c r="IQ158" s="119"/>
      <c r="IR158" s="119"/>
      <c r="IS158" s="119"/>
      <c r="IT158" s="119"/>
      <c r="IU158" s="119"/>
      <c r="IV158" s="119"/>
      <c r="IW158" s="119"/>
      <c r="IX158" s="119"/>
      <c r="IY158" s="119"/>
      <c r="IZ158" s="119"/>
      <c r="JA158" s="119"/>
      <c r="JB158" s="119"/>
      <c r="JC158" s="119"/>
      <c r="JD158" s="119"/>
      <c r="JE158" s="119"/>
      <c r="JF158" s="119"/>
      <c r="JG158" s="119"/>
    </row>
    <row r="159" spans="1:267" ht="5.65" customHeight="1" x14ac:dyDescent="0.2"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119"/>
      <c r="AR159" s="119"/>
      <c r="AS159" s="119"/>
      <c r="AT159" s="119"/>
      <c r="AU159" s="119"/>
      <c r="AV159" s="119"/>
      <c r="AW159" s="119"/>
      <c r="AX159" s="119"/>
      <c r="AY159" s="119"/>
      <c r="AZ159" s="119"/>
      <c r="BA159" s="119"/>
      <c r="BB159" s="119"/>
      <c r="BC159" s="119"/>
      <c r="BD159" s="119"/>
      <c r="BE159" s="119"/>
      <c r="BF159" s="119"/>
      <c r="BG159" s="119"/>
      <c r="BH159" s="119"/>
      <c r="BI159" s="119"/>
      <c r="BJ159" s="119"/>
      <c r="BK159" s="119"/>
      <c r="BL159" s="119"/>
      <c r="BM159" s="119"/>
      <c r="BN159" s="119"/>
      <c r="BO159" s="119"/>
      <c r="BP159" s="119"/>
      <c r="BQ159" s="119"/>
      <c r="BR159" s="119"/>
      <c r="BS159" s="119"/>
      <c r="BT159" s="119"/>
      <c r="BU159" s="119"/>
      <c r="BV159" s="119"/>
      <c r="BW159" s="119"/>
      <c r="BX159" s="119"/>
      <c r="BY159" s="119"/>
      <c r="BZ159" s="119"/>
      <c r="CA159" s="119"/>
      <c r="CB159" s="119"/>
      <c r="CC159" s="119"/>
      <c r="CD159" s="119"/>
      <c r="CE159" s="119"/>
      <c r="CF159" s="119"/>
      <c r="CG159" s="119"/>
      <c r="CH159" s="119"/>
      <c r="CI159" s="119"/>
      <c r="CJ159" s="119"/>
      <c r="CK159" s="119"/>
      <c r="CL159" s="119"/>
      <c r="CM159" s="119"/>
      <c r="CN159" s="119"/>
      <c r="CO159" s="119"/>
      <c r="CP159" s="119"/>
      <c r="CQ159" s="119"/>
      <c r="CR159" s="119"/>
      <c r="CS159" s="119"/>
      <c r="CT159" s="119"/>
      <c r="CU159" s="119"/>
      <c r="CV159" s="119"/>
      <c r="CW159" s="119"/>
      <c r="CX159" s="119"/>
      <c r="CY159" s="119"/>
      <c r="CZ159" s="119"/>
      <c r="DA159" s="119"/>
      <c r="DB159" s="119"/>
      <c r="DC159" s="119"/>
      <c r="DD159" s="119"/>
      <c r="DE159" s="119"/>
      <c r="DF159" s="119"/>
      <c r="DG159" s="119"/>
      <c r="DH159" s="119"/>
      <c r="DI159" s="119"/>
      <c r="DJ159" s="119"/>
      <c r="DK159" s="119"/>
      <c r="DL159" s="119"/>
      <c r="DM159" s="119"/>
      <c r="DN159" s="119"/>
      <c r="DO159" s="119"/>
      <c r="DP159" s="119"/>
      <c r="DQ159" s="119"/>
      <c r="DR159" s="119"/>
      <c r="DS159" s="119"/>
      <c r="DT159" s="119"/>
      <c r="DU159" s="119"/>
      <c r="DV159" s="119"/>
      <c r="DW159" s="119"/>
      <c r="DX159" s="119"/>
      <c r="DY159" s="119"/>
      <c r="DZ159" s="119"/>
      <c r="EA159" s="119"/>
      <c r="EB159" s="119"/>
      <c r="EC159" s="119"/>
      <c r="ED159" s="119"/>
      <c r="EE159" s="119"/>
      <c r="EF159" s="119"/>
      <c r="EG159" s="119"/>
      <c r="EH159" s="119"/>
      <c r="EI159" s="119"/>
      <c r="EJ159" s="119"/>
      <c r="EK159" s="119"/>
      <c r="EL159" s="119"/>
      <c r="EM159" s="119"/>
      <c r="EN159" s="119"/>
      <c r="EO159" s="119"/>
      <c r="EP159" s="119"/>
      <c r="EQ159" s="119"/>
      <c r="ER159" s="119"/>
      <c r="ES159" s="119"/>
      <c r="ET159" s="119"/>
      <c r="EU159" s="119"/>
      <c r="EV159" s="119"/>
      <c r="EW159" s="119"/>
      <c r="EX159" s="119"/>
      <c r="EY159" s="119"/>
      <c r="EZ159" s="119"/>
      <c r="FA159" s="119"/>
      <c r="FB159" s="119"/>
      <c r="FC159" s="119"/>
      <c r="FD159" s="119"/>
      <c r="FE159" s="119"/>
      <c r="FF159" s="119"/>
      <c r="FG159" s="119"/>
      <c r="FH159" s="119"/>
      <c r="FI159" s="119"/>
      <c r="FJ159" s="119"/>
      <c r="FK159" s="119"/>
      <c r="FL159" s="119"/>
      <c r="FM159" s="119"/>
      <c r="FN159" s="119"/>
      <c r="FO159" s="119"/>
      <c r="FP159" s="119"/>
      <c r="FQ159" s="119"/>
      <c r="FR159" s="119"/>
      <c r="FS159" s="119"/>
      <c r="FT159" s="119"/>
      <c r="FU159" s="119"/>
      <c r="FV159" s="119"/>
      <c r="FW159" s="119"/>
      <c r="FX159" s="119"/>
      <c r="FY159" s="119"/>
      <c r="FZ159" s="119"/>
      <c r="GA159" s="119"/>
      <c r="GB159" s="119"/>
      <c r="GC159" s="119"/>
      <c r="GD159" s="119"/>
      <c r="GE159" s="119"/>
      <c r="GF159" s="119"/>
      <c r="GG159" s="119"/>
      <c r="GH159" s="119"/>
      <c r="GI159" s="119"/>
      <c r="GJ159" s="119"/>
      <c r="GK159" s="119"/>
      <c r="GL159" s="119"/>
      <c r="GM159" s="119"/>
      <c r="GN159" s="119"/>
      <c r="GO159" s="119"/>
      <c r="GP159" s="119"/>
      <c r="GQ159" s="119"/>
      <c r="GR159" s="119"/>
      <c r="GS159" s="119"/>
      <c r="GT159" s="119"/>
      <c r="GU159" s="119"/>
      <c r="GV159" s="119"/>
      <c r="GW159" s="119"/>
      <c r="GX159" s="119"/>
      <c r="GY159" s="119"/>
      <c r="GZ159" s="119"/>
      <c r="HA159" s="119"/>
      <c r="HB159" s="119"/>
      <c r="HC159" s="119"/>
      <c r="HD159" s="119"/>
      <c r="HE159" s="119"/>
      <c r="HF159" s="119"/>
      <c r="HG159" s="119"/>
      <c r="HH159" s="119"/>
      <c r="HI159" s="119"/>
      <c r="HJ159" s="119"/>
      <c r="HK159" s="119"/>
      <c r="HL159" s="119"/>
      <c r="HM159" s="119"/>
      <c r="HN159" s="119"/>
      <c r="HO159" s="119"/>
      <c r="HP159" s="119"/>
      <c r="HQ159" s="119"/>
      <c r="HR159" s="119"/>
      <c r="HS159" s="119"/>
      <c r="HT159" s="119"/>
      <c r="HU159" s="119"/>
      <c r="HV159" s="119"/>
      <c r="HW159" s="119"/>
      <c r="HX159" s="119"/>
      <c r="HY159" s="119"/>
      <c r="HZ159" s="119"/>
      <c r="IA159" s="119"/>
      <c r="IB159" s="119"/>
      <c r="IC159" s="119"/>
      <c r="ID159" s="119"/>
      <c r="IE159" s="119"/>
      <c r="IF159" s="119"/>
      <c r="IG159" s="119"/>
      <c r="IH159" s="119"/>
      <c r="II159" s="119"/>
      <c r="IJ159" s="119"/>
      <c r="IK159" s="119"/>
      <c r="IL159" s="119"/>
      <c r="IM159" s="119"/>
      <c r="IN159" s="119"/>
      <c r="IO159" s="119"/>
      <c r="IP159" s="119"/>
      <c r="IQ159" s="119"/>
      <c r="IR159" s="119"/>
      <c r="IS159" s="119"/>
      <c r="IT159" s="119"/>
      <c r="IU159" s="119"/>
      <c r="IV159" s="119"/>
      <c r="IW159" s="119"/>
      <c r="IX159" s="119"/>
      <c r="IY159" s="119"/>
      <c r="IZ159" s="119"/>
      <c r="JA159" s="119"/>
      <c r="JB159" s="119"/>
      <c r="JC159" s="119"/>
      <c r="JD159" s="119"/>
      <c r="JE159" s="119"/>
      <c r="JF159" s="119"/>
      <c r="JG159" s="119"/>
    </row>
    <row r="160" spans="1:267" ht="5.65" customHeight="1" x14ac:dyDescent="0.2"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119"/>
      <c r="AR160" s="119"/>
      <c r="AS160" s="119"/>
      <c r="AT160" s="119"/>
      <c r="AU160" s="119"/>
      <c r="AV160" s="119"/>
      <c r="AW160" s="119"/>
      <c r="AX160" s="119"/>
      <c r="AY160" s="119"/>
      <c r="AZ160" s="119"/>
      <c r="BA160" s="119"/>
      <c r="BB160" s="119"/>
      <c r="BC160" s="119"/>
      <c r="BD160" s="119"/>
      <c r="BE160" s="119"/>
      <c r="BF160" s="119"/>
      <c r="BG160" s="119"/>
      <c r="BH160" s="119"/>
      <c r="BI160" s="119"/>
      <c r="BJ160" s="119"/>
      <c r="BK160" s="119"/>
      <c r="BL160" s="119"/>
      <c r="BM160" s="119"/>
      <c r="BN160" s="119"/>
      <c r="BO160" s="119"/>
      <c r="BP160" s="119"/>
      <c r="BQ160" s="119"/>
      <c r="BR160" s="119"/>
      <c r="BS160" s="119"/>
      <c r="BT160" s="119"/>
      <c r="BU160" s="119"/>
      <c r="BV160" s="119"/>
      <c r="BW160" s="119"/>
      <c r="BX160" s="119"/>
      <c r="BY160" s="119"/>
      <c r="BZ160" s="119"/>
      <c r="CA160" s="119"/>
      <c r="CB160" s="119"/>
      <c r="CC160" s="119"/>
      <c r="CD160" s="119"/>
      <c r="CE160" s="119"/>
      <c r="CF160" s="119"/>
      <c r="CG160" s="119"/>
      <c r="CH160" s="119"/>
      <c r="CI160" s="119"/>
      <c r="CJ160" s="119"/>
      <c r="CK160" s="119"/>
      <c r="CL160" s="119"/>
      <c r="CM160" s="119"/>
      <c r="CN160" s="119"/>
      <c r="CO160" s="119"/>
      <c r="CP160" s="119"/>
      <c r="CQ160" s="119"/>
      <c r="CR160" s="119"/>
      <c r="CS160" s="119"/>
      <c r="CT160" s="119"/>
      <c r="CU160" s="119"/>
      <c r="CV160" s="119"/>
      <c r="CW160" s="119"/>
      <c r="CX160" s="119"/>
      <c r="CY160" s="119"/>
      <c r="CZ160" s="119"/>
      <c r="DA160" s="119"/>
      <c r="DB160" s="119"/>
      <c r="DC160" s="119"/>
      <c r="DD160" s="119"/>
      <c r="DE160" s="119"/>
      <c r="DF160" s="119"/>
      <c r="DG160" s="119"/>
      <c r="DH160" s="119"/>
      <c r="DI160" s="119"/>
      <c r="DJ160" s="119"/>
      <c r="DK160" s="119"/>
      <c r="DL160" s="119"/>
      <c r="DM160" s="119"/>
      <c r="DN160" s="119"/>
      <c r="DO160" s="119"/>
      <c r="DP160" s="119"/>
      <c r="DQ160" s="119"/>
      <c r="DR160" s="119"/>
      <c r="DS160" s="119"/>
      <c r="DT160" s="119"/>
      <c r="DU160" s="119"/>
      <c r="DV160" s="119"/>
      <c r="DW160" s="119"/>
      <c r="DX160" s="119"/>
      <c r="DY160" s="119"/>
      <c r="DZ160" s="119"/>
      <c r="EA160" s="119"/>
      <c r="EB160" s="119"/>
      <c r="EC160" s="119"/>
      <c r="ED160" s="119"/>
      <c r="EE160" s="119"/>
      <c r="EF160" s="119"/>
      <c r="EG160" s="119"/>
      <c r="EH160" s="119"/>
      <c r="EI160" s="119"/>
      <c r="EJ160" s="119"/>
      <c r="EK160" s="119"/>
      <c r="EL160" s="119"/>
      <c r="EM160" s="119"/>
      <c r="EN160" s="119"/>
      <c r="EO160" s="119"/>
      <c r="EP160" s="119"/>
      <c r="EQ160" s="119"/>
      <c r="ER160" s="119"/>
      <c r="ES160" s="119"/>
      <c r="ET160" s="119"/>
      <c r="EU160" s="119"/>
      <c r="EV160" s="119"/>
      <c r="EW160" s="119"/>
      <c r="EX160" s="119"/>
      <c r="EY160" s="119"/>
      <c r="EZ160" s="119"/>
      <c r="FA160" s="119"/>
      <c r="FB160" s="119"/>
      <c r="FC160" s="119"/>
      <c r="FD160" s="119"/>
      <c r="FE160" s="119"/>
      <c r="FF160" s="119"/>
      <c r="FG160" s="119"/>
      <c r="FH160" s="119"/>
      <c r="FI160" s="119"/>
      <c r="FJ160" s="119"/>
      <c r="FK160" s="119"/>
      <c r="FL160" s="119"/>
      <c r="FM160" s="119"/>
      <c r="FN160" s="119"/>
      <c r="FO160" s="119"/>
      <c r="FP160" s="119"/>
      <c r="FQ160" s="119"/>
      <c r="FR160" s="119"/>
      <c r="FS160" s="119"/>
      <c r="FT160" s="119"/>
      <c r="FU160" s="119"/>
      <c r="FV160" s="119"/>
      <c r="FW160" s="119"/>
      <c r="FX160" s="119"/>
      <c r="FY160" s="119"/>
      <c r="FZ160" s="119"/>
      <c r="GA160" s="119"/>
      <c r="GB160" s="119"/>
      <c r="GC160" s="119"/>
      <c r="GD160" s="119"/>
      <c r="GE160" s="119"/>
      <c r="GF160" s="119"/>
      <c r="GG160" s="119"/>
      <c r="GH160" s="119"/>
      <c r="GI160" s="119"/>
      <c r="GJ160" s="119"/>
      <c r="GK160" s="119"/>
      <c r="GL160" s="119"/>
      <c r="GM160" s="119"/>
      <c r="GN160" s="119"/>
      <c r="GO160" s="119"/>
      <c r="GP160" s="119"/>
      <c r="GQ160" s="119"/>
      <c r="GR160" s="119"/>
      <c r="GS160" s="119"/>
      <c r="GT160" s="119"/>
      <c r="GU160" s="119"/>
      <c r="GV160" s="119"/>
      <c r="GW160" s="119"/>
      <c r="GX160" s="119"/>
      <c r="GY160" s="119"/>
      <c r="GZ160" s="119"/>
      <c r="HA160" s="119"/>
      <c r="HB160" s="119"/>
      <c r="HC160" s="119"/>
      <c r="HD160" s="119"/>
      <c r="HE160" s="119"/>
      <c r="HF160" s="119"/>
      <c r="HG160" s="119"/>
      <c r="HH160" s="119"/>
      <c r="HI160" s="119"/>
      <c r="HJ160" s="119"/>
      <c r="HK160" s="119"/>
      <c r="HL160" s="119"/>
      <c r="HM160" s="119"/>
      <c r="HN160" s="119"/>
      <c r="HO160" s="119"/>
      <c r="HP160" s="119"/>
      <c r="HQ160" s="119"/>
      <c r="HR160" s="119"/>
      <c r="HS160" s="119"/>
      <c r="HT160" s="119"/>
      <c r="HU160" s="119"/>
      <c r="HV160" s="119"/>
      <c r="HW160" s="119"/>
      <c r="HX160" s="119"/>
      <c r="HY160" s="119"/>
      <c r="HZ160" s="119"/>
      <c r="IA160" s="119"/>
      <c r="IB160" s="119"/>
      <c r="IC160" s="119"/>
      <c r="ID160" s="119"/>
      <c r="IE160" s="119"/>
      <c r="IF160" s="119"/>
      <c r="IG160" s="119"/>
      <c r="IH160" s="119"/>
      <c r="II160" s="119"/>
      <c r="IJ160" s="119"/>
      <c r="IK160" s="119"/>
      <c r="IL160" s="119"/>
      <c r="IM160" s="119"/>
      <c r="IN160" s="119"/>
      <c r="IO160" s="119"/>
      <c r="IP160" s="119"/>
      <c r="IQ160" s="119"/>
      <c r="IR160" s="119"/>
      <c r="IS160" s="119"/>
      <c r="IT160" s="119"/>
      <c r="IU160" s="119"/>
      <c r="IV160" s="119"/>
      <c r="IW160" s="119"/>
      <c r="IX160" s="119"/>
      <c r="IY160" s="119"/>
      <c r="IZ160" s="119"/>
      <c r="JA160" s="119"/>
      <c r="JB160" s="119"/>
      <c r="JC160" s="119"/>
      <c r="JD160" s="119"/>
      <c r="JE160" s="119"/>
      <c r="JF160" s="119"/>
      <c r="JG160" s="119"/>
    </row>
    <row r="161" spans="24:267" ht="5.65" customHeight="1" x14ac:dyDescent="0.2"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119"/>
      <c r="AR161" s="119"/>
      <c r="AS161" s="119"/>
      <c r="AT161" s="119"/>
      <c r="AU161" s="119"/>
      <c r="AV161" s="119"/>
      <c r="AW161" s="119"/>
      <c r="AX161" s="119"/>
      <c r="AY161" s="119"/>
      <c r="AZ161" s="119"/>
      <c r="BA161" s="119"/>
      <c r="BB161" s="119"/>
      <c r="BC161" s="119"/>
      <c r="BD161" s="119"/>
      <c r="BE161" s="119"/>
      <c r="BF161" s="119"/>
      <c r="BG161" s="119"/>
      <c r="BH161" s="119"/>
      <c r="BI161" s="119"/>
      <c r="BJ161" s="119"/>
      <c r="BK161" s="119"/>
      <c r="BL161" s="119"/>
      <c r="BM161" s="119"/>
      <c r="BN161" s="119"/>
      <c r="BO161" s="119"/>
      <c r="BP161" s="119"/>
      <c r="BQ161" s="119"/>
      <c r="BR161" s="119"/>
      <c r="BS161" s="119"/>
      <c r="BT161" s="119"/>
      <c r="BU161" s="119"/>
      <c r="BV161" s="119"/>
      <c r="BW161" s="119"/>
      <c r="BX161" s="119"/>
      <c r="BY161" s="119"/>
      <c r="BZ161" s="119"/>
      <c r="CA161" s="119"/>
      <c r="CB161" s="119"/>
      <c r="CC161" s="119"/>
      <c r="CD161" s="119"/>
      <c r="CE161" s="119"/>
      <c r="CF161" s="119"/>
      <c r="CG161" s="119"/>
      <c r="CH161" s="119"/>
      <c r="CI161" s="119"/>
      <c r="CJ161" s="119"/>
      <c r="CK161" s="119"/>
      <c r="CL161" s="119"/>
      <c r="CM161" s="119"/>
      <c r="CN161" s="119"/>
      <c r="CO161" s="119"/>
      <c r="CP161" s="119"/>
      <c r="CQ161" s="119"/>
      <c r="CR161" s="119"/>
      <c r="CS161" s="119"/>
      <c r="CT161" s="119"/>
      <c r="CU161" s="119"/>
      <c r="CV161" s="119"/>
      <c r="CW161" s="119"/>
      <c r="CX161" s="119"/>
      <c r="CY161" s="119"/>
      <c r="CZ161" s="119"/>
      <c r="DA161" s="119"/>
      <c r="DB161" s="119"/>
      <c r="DC161" s="119"/>
      <c r="DD161" s="119"/>
      <c r="DE161" s="119"/>
      <c r="DF161" s="119"/>
      <c r="DG161" s="119"/>
      <c r="DH161" s="119"/>
      <c r="DI161" s="119"/>
      <c r="DJ161" s="119"/>
      <c r="DK161" s="119"/>
      <c r="DL161" s="119"/>
      <c r="DM161" s="119"/>
      <c r="DN161" s="119"/>
      <c r="DO161" s="119"/>
      <c r="DP161" s="119"/>
      <c r="DQ161" s="119"/>
      <c r="DR161" s="119"/>
      <c r="DS161" s="119"/>
      <c r="DT161" s="119"/>
      <c r="DU161" s="119"/>
      <c r="DV161" s="119"/>
      <c r="DW161" s="119"/>
      <c r="DX161" s="119"/>
      <c r="DY161" s="119"/>
      <c r="DZ161" s="119"/>
      <c r="EA161" s="119"/>
      <c r="EB161" s="119"/>
      <c r="EC161" s="119"/>
      <c r="ED161" s="119"/>
      <c r="EE161" s="119"/>
      <c r="EF161" s="119"/>
      <c r="EG161" s="119"/>
      <c r="EH161" s="119"/>
      <c r="EI161" s="119"/>
      <c r="EJ161" s="119"/>
      <c r="EK161" s="119"/>
      <c r="EL161" s="119"/>
      <c r="EM161" s="119"/>
      <c r="EN161" s="119"/>
      <c r="EO161" s="119"/>
      <c r="EP161" s="119"/>
      <c r="EQ161" s="119"/>
      <c r="ER161" s="119"/>
      <c r="ES161" s="119"/>
      <c r="ET161" s="119"/>
      <c r="EU161" s="119"/>
      <c r="EV161" s="119"/>
      <c r="EW161" s="119"/>
      <c r="EX161" s="119"/>
      <c r="EY161" s="119"/>
      <c r="EZ161" s="119"/>
      <c r="FA161" s="119"/>
      <c r="FB161" s="119"/>
      <c r="FC161" s="119"/>
      <c r="FD161" s="119"/>
      <c r="FE161" s="119"/>
      <c r="FF161" s="119"/>
      <c r="FG161" s="119"/>
      <c r="FH161" s="119"/>
      <c r="FI161" s="119"/>
      <c r="FJ161" s="119"/>
      <c r="FK161" s="119"/>
      <c r="FL161" s="119"/>
      <c r="FM161" s="119"/>
      <c r="FN161" s="119"/>
      <c r="FO161" s="119"/>
      <c r="FP161" s="119"/>
      <c r="FQ161" s="119"/>
      <c r="FR161" s="119"/>
      <c r="FS161" s="119"/>
      <c r="FT161" s="119"/>
      <c r="FU161" s="119"/>
      <c r="FV161" s="119"/>
      <c r="FW161" s="119"/>
      <c r="FX161" s="119"/>
      <c r="FY161" s="119"/>
      <c r="FZ161" s="119"/>
      <c r="GA161" s="119"/>
      <c r="GB161" s="119"/>
      <c r="GC161" s="119"/>
      <c r="GD161" s="119"/>
      <c r="GE161" s="119"/>
      <c r="GF161" s="119"/>
      <c r="GG161" s="119"/>
      <c r="GH161" s="119"/>
      <c r="GI161" s="119"/>
      <c r="GJ161" s="119"/>
      <c r="GK161" s="119"/>
      <c r="GL161" s="119"/>
      <c r="GM161" s="119"/>
      <c r="GN161" s="119"/>
      <c r="GO161" s="119"/>
      <c r="GP161" s="119"/>
      <c r="GQ161" s="119"/>
      <c r="GR161" s="119"/>
      <c r="GS161" s="119"/>
      <c r="GT161" s="119"/>
      <c r="GU161" s="119"/>
      <c r="GV161" s="119"/>
      <c r="GW161" s="119"/>
      <c r="GX161" s="119"/>
      <c r="GY161" s="119"/>
      <c r="GZ161" s="119"/>
      <c r="HA161" s="119"/>
      <c r="HB161" s="119"/>
      <c r="HC161" s="119"/>
      <c r="HD161" s="119"/>
      <c r="HE161" s="119"/>
      <c r="HF161" s="119"/>
      <c r="HG161" s="119"/>
      <c r="HH161" s="119"/>
      <c r="HI161" s="119"/>
      <c r="HJ161" s="119"/>
      <c r="HK161" s="119"/>
      <c r="HL161" s="119"/>
      <c r="HM161" s="119"/>
      <c r="HN161" s="119"/>
      <c r="HO161" s="119"/>
      <c r="HP161" s="119"/>
      <c r="HQ161" s="119"/>
      <c r="HR161" s="119"/>
      <c r="HS161" s="119"/>
      <c r="HT161" s="119"/>
      <c r="HU161" s="119"/>
      <c r="HV161" s="119"/>
      <c r="HW161" s="119"/>
      <c r="HX161" s="119"/>
      <c r="HY161" s="119"/>
      <c r="HZ161" s="119"/>
      <c r="IA161" s="119"/>
      <c r="IB161" s="119"/>
      <c r="IC161" s="119"/>
      <c r="ID161" s="119"/>
      <c r="IE161" s="119"/>
      <c r="IF161" s="119"/>
      <c r="IG161" s="119"/>
      <c r="IH161" s="119"/>
      <c r="II161" s="119"/>
      <c r="IJ161" s="119"/>
      <c r="IK161" s="119"/>
      <c r="IL161" s="119"/>
      <c r="IM161" s="119"/>
      <c r="IN161" s="119"/>
      <c r="IO161" s="119"/>
      <c r="IP161" s="119"/>
      <c r="IQ161" s="119"/>
      <c r="IR161" s="119"/>
      <c r="IS161" s="119"/>
      <c r="IT161" s="119"/>
      <c r="IU161" s="119"/>
      <c r="IV161" s="119"/>
      <c r="IW161" s="119"/>
      <c r="IX161" s="119"/>
      <c r="IY161" s="119"/>
      <c r="IZ161" s="119"/>
      <c r="JA161" s="119"/>
      <c r="JB161" s="119"/>
      <c r="JC161" s="119"/>
      <c r="JD161" s="119"/>
      <c r="JE161" s="119"/>
      <c r="JF161" s="119"/>
      <c r="JG161" s="119"/>
    </row>
    <row r="162" spans="24:267" ht="5.65" customHeight="1" x14ac:dyDescent="0.2"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  <c r="AV162" s="119"/>
      <c r="AW162" s="119"/>
      <c r="AX162" s="119"/>
      <c r="AY162" s="119"/>
      <c r="AZ162" s="119"/>
      <c r="BA162" s="119"/>
      <c r="BB162" s="119"/>
      <c r="BC162" s="119"/>
      <c r="BD162" s="119"/>
      <c r="BE162" s="119"/>
      <c r="BF162" s="119"/>
      <c r="BG162" s="119"/>
      <c r="BH162" s="119"/>
      <c r="BI162" s="119"/>
      <c r="BJ162" s="119"/>
      <c r="BK162" s="119"/>
      <c r="BL162" s="119"/>
      <c r="BM162" s="119"/>
      <c r="BN162" s="119"/>
      <c r="BO162" s="119"/>
      <c r="BP162" s="119"/>
      <c r="BQ162" s="119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19"/>
      <c r="CB162" s="119"/>
      <c r="CC162" s="119"/>
      <c r="CD162" s="119"/>
      <c r="CE162" s="119"/>
      <c r="CF162" s="119"/>
      <c r="CG162" s="119"/>
      <c r="CH162" s="119"/>
      <c r="CI162" s="119"/>
      <c r="CJ162" s="119"/>
      <c r="CK162" s="119"/>
      <c r="CL162" s="119"/>
      <c r="CM162" s="119"/>
      <c r="CN162" s="119"/>
      <c r="CO162" s="119"/>
      <c r="CP162" s="119"/>
      <c r="CQ162" s="119"/>
      <c r="CR162" s="119"/>
      <c r="CS162" s="119"/>
      <c r="CT162" s="119"/>
      <c r="CU162" s="119"/>
      <c r="CV162" s="119"/>
      <c r="CW162" s="119"/>
      <c r="CX162" s="119"/>
      <c r="CY162" s="119"/>
      <c r="CZ162" s="119"/>
      <c r="DA162" s="119"/>
      <c r="DB162" s="119"/>
      <c r="DC162" s="119"/>
      <c r="DD162" s="119"/>
      <c r="DE162" s="119"/>
      <c r="DF162" s="119"/>
      <c r="DG162" s="119"/>
      <c r="DH162" s="119"/>
      <c r="DI162" s="119"/>
      <c r="DJ162" s="119"/>
      <c r="DK162" s="119"/>
      <c r="DL162" s="119"/>
      <c r="DM162" s="119"/>
      <c r="DN162" s="119"/>
      <c r="DO162" s="119"/>
      <c r="DP162" s="119"/>
      <c r="DQ162" s="119"/>
      <c r="DR162" s="119"/>
      <c r="DS162" s="119"/>
      <c r="DT162" s="119"/>
      <c r="DU162" s="119"/>
      <c r="DV162" s="119"/>
      <c r="DW162" s="119"/>
      <c r="DX162" s="119"/>
      <c r="DY162" s="119"/>
      <c r="DZ162" s="119"/>
      <c r="EA162" s="119"/>
      <c r="EB162" s="119"/>
      <c r="EC162" s="119"/>
      <c r="ED162" s="119"/>
      <c r="EE162" s="119"/>
      <c r="EF162" s="119"/>
      <c r="EG162" s="119"/>
      <c r="EH162" s="119"/>
      <c r="EI162" s="119"/>
      <c r="EJ162" s="119"/>
      <c r="EK162" s="119"/>
      <c r="EL162" s="119"/>
      <c r="EM162" s="119"/>
      <c r="EN162" s="119"/>
      <c r="EO162" s="119"/>
      <c r="EP162" s="119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19"/>
      <c r="FA162" s="119"/>
      <c r="FB162" s="119"/>
      <c r="FC162" s="119"/>
      <c r="FD162" s="119"/>
      <c r="FE162" s="119"/>
      <c r="FF162" s="119"/>
      <c r="FG162" s="119"/>
      <c r="FH162" s="119"/>
      <c r="FI162" s="119"/>
      <c r="FJ162" s="119"/>
      <c r="FK162" s="119"/>
      <c r="FL162" s="119"/>
      <c r="FM162" s="119"/>
      <c r="FN162" s="119"/>
      <c r="FO162" s="119"/>
      <c r="FP162" s="119"/>
      <c r="FQ162" s="119"/>
      <c r="FR162" s="119"/>
      <c r="FS162" s="119"/>
      <c r="FT162" s="119"/>
      <c r="FU162" s="119"/>
      <c r="FV162" s="119"/>
      <c r="FW162" s="119"/>
      <c r="FX162" s="119"/>
      <c r="FY162" s="119"/>
      <c r="FZ162" s="119"/>
      <c r="GA162" s="119"/>
      <c r="GB162" s="119"/>
      <c r="GC162" s="119"/>
      <c r="GD162" s="119"/>
      <c r="GE162" s="119"/>
      <c r="GF162" s="119"/>
      <c r="GG162" s="119"/>
      <c r="GH162" s="119"/>
      <c r="GI162" s="119"/>
      <c r="GJ162" s="119"/>
      <c r="GK162" s="119"/>
      <c r="GL162" s="119"/>
      <c r="GM162" s="119"/>
      <c r="GN162" s="119"/>
      <c r="GO162" s="119"/>
      <c r="GP162" s="119"/>
      <c r="GQ162" s="119"/>
      <c r="GR162" s="119"/>
      <c r="GS162" s="119"/>
      <c r="GT162" s="119"/>
      <c r="GU162" s="119"/>
      <c r="GV162" s="119"/>
      <c r="GW162" s="119"/>
      <c r="GX162" s="119"/>
      <c r="GY162" s="119"/>
      <c r="GZ162" s="119"/>
      <c r="HA162" s="119"/>
      <c r="HB162" s="119"/>
      <c r="HC162" s="119"/>
      <c r="HD162" s="119"/>
      <c r="HE162" s="119"/>
      <c r="HF162" s="119"/>
      <c r="HG162" s="119"/>
      <c r="HH162" s="119"/>
      <c r="HI162" s="119"/>
      <c r="HJ162" s="119"/>
      <c r="HK162" s="119"/>
      <c r="HL162" s="119"/>
      <c r="HM162" s="119"/>
      <c r="HN162" s="119"/>
      <c r="HO162" s="119"/>
      <c r="HP162" s="119"/>
      <c r="HQ162" s="119"/>
      <c r="HR162" s="119"/>
      <c r="HS162" s="119"/>
      <c r="HT162" s="119"/>
      <c r="HU162" s="119"/>
      <c r="HV162" s="119"/>
      <c r="HW162" s="119"/>
      <c r="HX162" s="119"/>
      <c r="HY162" s="119"/>
      <c r="HZ162" s="119"/>
      <c r="IA162" s="119"/>
      <c r="IB162" s="119"/>
      <c r="IC162" s="119"/>
      <c r="ID162" s="119"/>
      <c r="IE162" s="119"/>
      <c r="IF162" s="119"/>
      <c r="IG162" s="119"/>
      <c r="IH162" s="119"/>
      <c r="II162" s="119"/>
      <c r="IJ162" s="119"/>
      <c r="IK162" s="119"/>
      <c r="IL162" s="119"/>
      <c r="IM162" s="119"/>
      <c r="IN162" s="119"/>
      <c r="IO162" s="119"/>
      <c r="IP162" s="119"/>
      <c r="IQ162" s="119"/>
      <c r="IR162" s="119"/>
      <c r="IS162" s="119"/>
      <c r="IT162" s="119"/>
      <c r="IU162" s="119"/>
      <c r="IV162" s="119"/>
      <c r="IW162" s="119"/>
      <c r="IX162" s="119"/>
      <c r="IY162" s="119"/>
      <c r="IZ162" s="119"/>
      <c r="JA162" s="119"/>
      <c r="JB162" s="119"/>
      <c r="JC162" s="119"/>
      <c r="JD162" s="119"/>
      <c r="JE162" s="119"/>
      <c r="JF162" s="119"/>
      <c r="JG162" s="119"/>
    </row>
    <row r="163" spans="24:267" ht="5.65" customHeight="1" x14ac:dyDescent="0.2"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119"/>
      <c r="AR163" s="119"/>
      <c r="AS163" s="119"/>
      <c r="AT163" s="119"/>
      <c r="AU163" s="119"/>
      <c r="AV163" s="119"/>
      <c r="AW163" s="119"/>
      <c r="AX163" s="119"/>
      <c r="AY163" s="119"/>
      <c r="AZ163" s="119"/>
      <c r="BA163" s="119"/>
      <c r="BB163" s="119"/>
      <c r="BC163" s="119"/>
      <c r="BD163" s="119"/>
      <c r="BE163" s="119"/>
      <c r="BF163" s="119"/>
      <c r="BG163" s="119"/>
      <c r="BH163" s="119"/>
      <c r="BI163" s="119"/>
      <c r="BJ163" s="119"/>
      <c r="BK163" s="119"/>
      <c r="BL163" s="119"/>
      <c r="BM163" s="119"/>
      <c r="BN163" s="119"/>
      <c r="BO163" s="119"/>
      <c r="BP163" s="119"/>
      <c r="BQ163" s="119"/>
      <c r="BR163" s="119"/>
      <c r="BS163" s="119"/>
      <c r="BT163" s="119"/>
      <c r="BU163" s="119"/>
      <c r="BV163" s="119"/>
      <c r="BW163" s="119"/>
      <c r="BX163" s="119"/>
      <c r="BY163" s="119"/>
      <c r="BZ163" s="119"/>
      <c r="CA163" s="119"/>
      <c r="CB163" s="119"/>
      <c r="CC163" s="119"/>
      <c r="CD163" s="119"/>
      <c r="CE163" s="119"/>
      <c r="CF163" s="119"/>
      <c r="CG163" s="119"/>
      <c r="CH163" s="119"/>
      <c r="CI163" s="119"/>
      <c r="CJ163" s="119"/>
      <c r="CK163" s="119"/>
      <c r="CL163" s="119"/>
      <c r="CM163" s="119"/>
      <c r="CN163" s="119"/>
      <c r="CO163" s="119"/>
      <c r="CP163" s="119"/>
      <c r="CQ163" s="119"/>
      <c r="CR163" s="119"/>
      <c r="CS163" s="119"/>
      <c r="CT163" s="119"/>
      <c r="CU163" s="119"/>
      <c r="CV163" s="119"/>
      <c r="CW163" s="119"/>
      <c r="CX163" s="119"/>
      <c r="CY163" s="119"/>
      <c r="CZ163" s="119"/>
      <c r="DA163" s="119"/>
      <c r="DB163" s="119"/>
      <c r="DC163" s="119"/>
      <c r="DD163" s="119"/>
      <c r="DE163" s="119"/>
      <c r="DF163" s="119"/>
      <c r="DG163" s="119"/>
      <c r="DH163" s="119"/>
      <c r="DI163" s="119"/>
      <c r="DJ163" s="119"/>
      <c r="DK163" s="119"/>
      <c r="DL163" s="119"/>
      <c r="DM163" s="119"/>
      <c r="DN163" s="119"/>
      <c r="DO163" s="119"/>
      <c r="DP163" s="119"/>
      <c r="DQ163" s="119"/>
      <c r="DR163" s="119"/>
      <c r="DS163" s="119"/>
      <c r="DT163" s="119"/>
      <c r="DU163" s="119"/>
      <c r="DV163" s="119"/>
      <c r="DW163" s="119"/>
      <c r="DX163" s="119"/>
      <c r="DY163" s="119"/>
      <c r="DZ163" s="119"/>
      <c r="EA163" s="119"/>
      <c r="EB163" s="119"/>
      <c r="EC163" s="119"/>
      <c r="ED163" s="119"/>
      <c r="EE163" s="119"/>
      <c r="EF163" s="119"/>
      <c r="EG163" s="119"/>
      <c r="EH163" s="119"/>
      <c r="EI163" s="119"/>
      <c r="EJ163" s="119"/>
      <c r="EK163" s="119"/>
      <c r="EL163" s="119"/>
      <c r="EM163" s="119"/>
      <c r="EN163" s="119"/>
      <c r="EO163" s="119"/>
      <c r="EP163" s="119"/>
      <c r="EQ163" s="119"/>
      <c r="ER163" s="119"/>
      <c r="ES163" s="119"/>
      <c r="ET163" s="119"/>
      <c r="EU163" s="119"/>
      <c r="EV163" s="119"/>
      <c r="EW163" s="119"/>
      <c r="EX163" s="119"/>
      <c r="EY163" s="119"/>
      <c r="EZ163" s="119"/>
      <c r="FA163" s="119"/>
      <c r="FB163" s="119"/>
      <c r="FC163" s="119"/>
      <c r="FD163" s="119"/>
      <c r="FE163" s="119"/>
      <c r="FF163" s="119"/>
      <c r="FG163" s="119"/>
      <c r="FH163" s="119"/>
      <c r="FI163" s="119"/>
      <c r="FJ163" s="119"/>
      <c r="FK163" s="119"/>
      <c r="FL163" s="119"/>
      <c r="FM163" s="119"/>
      <c r="FN163" s="119"/>
      <c r="FO163" s="119"/>
      <c r="FP163" s="119"/>
      <c r="FQ163" s="119"/>
      <c r="FR163" s="119"/>
      <c r="FS163" s="119"/>
      <c r="FT163" s="119"/>
      <c r="FU163" s="119"/>
      <c r="FV163" s="119"/>
      <c r="FW163" s="119"/>
      <c r="FX163" s="119"/>
      <c r="FY163" s="119"/>
      <c r="FZ163" s="119"/>
      <c r="GA163" s="119"/>
      <c r="GB163" s="119"/>
      <c r="GC163" s="119"/>
      <c r="GD163" s="119"/>
      <c r="GE163" s="119"/>
      <c r="GF163" s="119"/>
      <c r="GG163" s="119"/>
      <c r="GH163" s="119"/>
      <c r="GI163" s="119"/>
      <c r="GJ163" s="119"/>
      <c r="GK163" s="119"/>
      <c r="GL163" s="119"/>
      <c r="GM163" s="119"/>
      <c r="GN163" s="119"/>
      <c r="GO163" s="119"/>
      <c r="GP163" s="119"/>
      <c r="GQ163" s="119"/>
      <c r="GR163" s="119"/>
      <c r="GS163" s="119"/>
      <c r="GT163" s="119"/>
      <c r="GU163" s="119"/>
      <c r="GV163" s="119"/>
      <c r="GW163" s="119"/>
      <c r="GX163" s="119"/>
      <c r="GY163" s="119"/>
      <c r="GZ163" s="119"/>
      <c r="HA163" s="119"/>
      <c r="HB163" s="119"/>
      <c r="HC163" s="119"/>
      <c r="HD163" s="119"/>
      <c r="HE163" s="119"/>
      <c r="HF163" s="119"/>
      <c r="HG163" s="119"/>
      <c r="HH163" s="119"/>
      <c r="HI163" s="119"/>
      <c r="HJ163" s="119"/>
      <c r="HK163" s="119"/>
      <c r="HL163" s="119"/>
      <c r="HM163" s="119"/>
      <c r="HN163" s="119"/>
      <c r="HO163" s="119"/>
      <c r="HP163" s="119"/>
      <c r="HQ163" s="119"/>
      <c r="HR163" s="119"/>
      <c r="HS163" s="119"/>
      <c r="HT163" s="119"/>
      <c r="HU163" s="119"/>
      <c r="HV163" s="119"/>
      <c r="HW163" s="119"/>
      <c r="HX163" s="119"/>
      <c r="HY163" s="119"/>
      <c r="HZ163" s="119"/>
      <c r="IA163" s="119"/>
      <c r="IB163" s="119"/>
      <c r="IC163" s="119"/>
      <c r="ID163" s="119"/>
      <c r="IE163" s="119"/>
      <c r="IF163" s="119"/>
      <c r="IG163" s="119"/>
      <c r="IH163" s="119"/>
      <c r="II163" s="119"/>
      <c r="IJ163" s="119"/>
      <c r="IK163" s="119"/>
      <c r="IL163" s="119"/>
      <c r="IM163" s="119"/>
      <c r="IN163" s="119"/>
      <c r="IO163" s="119"/>
      <c r="IP163" s="119"/>
      <c r="IQ163" s="119"/>
      <c r="IR163" s="119"/>
      <c r="IS163" s="119"/>
      <c r="IT163" s="119"/>
      <c r="IU163" s="119"/>
      <c r="IV163" s="119"/>
      <c r="IW163" s="119"/>
      <c r="IX163" s="119"/>
      <c r="IY163" s="119"/>
      <c r="IZ163" s="119"/>
      <c r="JA163" s="119"/>
      <c r="JB163" s="119"/>
      <c r="JC163" s="119"/>
      <c r="JD163" s="119"/>
      <c r="JE163" s="119"/>
      <c r="JF163" s="119"/>
      <c r="JG163" s="119"/>
    </row>
    <row r="164" spans="24:267" ht="5.65" customHeight="1" x14ac:dyDescent="0.2"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  <c r="AV164" s="119"/>
      <c r="AW164" s="119"/>
      <c r="AX164" s="119"/>
      <c r="AY164" s="119"/>
      <c r="AZ164" s="119"/>
      <c r="BA164" s="119"/>
      <c r="BB164" s="119"/>
      <c r="BC164" s="119"/>
      <c r="BD164" s="119"/>
      <c r="BE164" s="119"/>
      <c r="BF164" s="119"/>
      <c r="BG164" s="119"/>
      <c r="BH164" s="119"/>
      <c r="BI164" s="119"/>
      <c r="BJ164" s="119"/>
      <c r="BK164" s="119"/>
      <c r="BL164" s="119"/>
      <c r="BM164" s="119"/>
      <c r="BN164" s="119"/>
      <c r="BO164" s="119"/>
      <c r="BP164" s="119"/>
      <c r="BQ164" s="119"/>
      <c r="BR164" s="119"/>
      <c r="BS164" s="119"/>
      <c r="BT164" s="119"/>
      <c r="BU164" s="119"/>
      <c r="BV164" s="119"/>
      <c r="BW164" s="119"/>
      <c r="BX164" s="119"/>
      <c r="BY164" s="119"/>
      <c r="BZ164" s="119"/>
      <c r="CA164" s="119"/>
      <c r="CB164" s="119"/>
      <c r="CC164" s="119"/>
      <c r="CD164" s="119"/>
      <c r="CE164" s="119"/>
      <c r="CF164" s="119"/>
      <c r="CG164" s="119"/>
      <c r="CH164" s="119"/>
      <c r="CI164" s="119"/>
      <c r="CJ164" s="119"/>
      <c r="CK164" s="119"/>
      <c r="CL164" s="119"/>
      <c r="CM164" s="119"/>
      <c r="CN164" s="119"/>
      <c r="CO164" s="119"/>
      <c r="CP164" s="119"/>
      <c r="CQ164" s="119"/>
      <c r="CR164" s="119"/>
      <c r="CS164" s="119"/>
      <c r="CT164" s="119"/>
      <c r="CU164" s="119"/>
      <c r="CV164" s="119"/>
      <c r="CW164" s="119"/>
      <c r="CX164" s="119"/>
      <c r="CY164" s="119"/>
      <c r="CZ164" s="119"/>
      <c r="DA164" s="119"/>
      <c r="DB164" s="119"/>
      <c r="DC164" s="119"/>
      <c r="DD164" s="119"/>
      <c r="DE164" s="119"/>
      <c r="DF164" s="119"/>
      <c r="DG164" s="119"/>
      <c r="DH164" s="119"/>
      <c r="DI164" s="119"/>
      <c r="DJ164" s="119"/>
      <c r="DK164" s="119"/>
      <c r="DL164" s="119"/>
      <c r="DM164" s="119"/>
      <c r="DN164" s="119"/>
      <c r="DO164" s="119"/>
      <c r="DP164" s="119"/>
      <c r="DQ164" s="119"/>
      <c r="DR164" s="119"/>
      <c r="DS164" s="119"/>
      <c r="DT164" s="119"/>
      <c r="DU164" s="119"/>
      <c r="DV164" s="119"/>
      <c r="DW164" s="119"/>
      <c r="DX164" s="119"/>
      <c r="DY164" s="119"/>
      <c r="DZ164" s="119"/>
      <c r="EA164" s="119"/>
      <c r="EB164" s="119"/>
      <c r="EC164" s="119"/>
      <c r="ED164" s="119"/>
      <c r="EE164" s="119"/>
      <c r="EF164" s="119"/>
      <c r="EG164" s="119"/>
      <c r="EH164" s="119"/>
      <c r="EI164" s="119"/>
      <c r="EJ164" s="119"/>
      <c r="EK164" s="119"/>
      <c r="EL164" s="119"/>
      <c r="EM164" s="119"/>
      <c r="EN164" s="119"/>
      <c r="EO164" s="119"/>
      <c r="EP164" s="119"/>
      <c r="EQ164" s="119"/>
      <c r="ER164" s="119"/>
      <c r="ES164" s="119"/>
      <c r="ET164" s="119"/>
      <c r="EU164" s="119"/>
      <c r="EV164" s="119"/>
      <c r="EW164" s="119"/>
      <c r="EX164" s="119"/>
      <c r="EY164" s="119"/>
      <c r="EZ164" s="119"/>
      <c r="FA164" s="119"/>
      <c r="FB164" s="119"/>
      <c r="FC164" s="119"/>
      <c r="FD164" s="119"/>
      <c r="FE164" s="119"/>
      <c r="FF164" s="119"/>
      <c r="FG164" s="119"/>
      <c r="FH164" s="119"/>
      <c r="FI164" s="119"/>
      <c r="FJ164" s="119"/>
      <c r="FK164" s="119"/>
      <c r="FL164" s="119"/>
      <c r="FM164" s="119"/>
      <c r="FN164" s="119"/>
      <c r="FO164" s="119"/>
      <c r="FP164" s="119"/>
      <c r="FQ164" s="119"/>
      <c r="FR164" s="119"/>
      <c r="FS164" s="119"/>
      <c r="FT164" s="119"/>
      <c r="FU164" s="119"/>
      <c r="FV164" s="119"/>
      <c r="FW164" s="119"/>
      <c r="FX164" s="119"/>
      <c r="FY164" s="119"/>
      <c r="FZ164" s="119"/>
      <c r="GA164" s="119"/>
      <c r="GB164" s="119"/>
      <c r="GC164" s="119"/>
      <c r="GD164" s="119"/>
      <c r="GE164" s="119"/>
      <c r="GF164" s="119"/>
      <c r="GG164" s="119"/>
      <c r="GH164" s="119"/>
      <c r="GI164" s="119"/>
      <c r="GJ164" s="119"/>
      <c r="GK164" s="119"/>
      <c r="GL164" s="119"/>
      <c r="GM164" s="119"/>
      <c r="GN164" s="119"/>
      <c r="GO164" s="119"/>
      <c r="GP164" s="119"/>
      <c r="GQ164" s="119"/>
      <c r="GR164" s="119"/>
      <c r="GS164" s="119"/>
      <c r="GT164" s="119"/>
      <c r="GU164" s="119"/>
      <c r="GV164" s="119"/>
      <c r="GW164" s="119"/>
      <c r="GX164" s="119"/>
      <c r="GY164" s="119"/>
      <c r="GZ164" s="119"/>
      <c r="HA164" s="119"/>
      <c r="HB164" s="119"/>
      <c r="HC164" s="119"/>
      <c r="HD164" s="119"/>
      <c r="HE164" s="119"/>
      <c r="HF164" s="119"/>
      <c r="HG164" s="119"/>
      <c r="HH164" s="119"/>
      <c r="HI164" s="119"/>
      <c r="HJ164" s="119"/>
      <c r="HK164" s="119"/>
      <c r="HL164" s="119"/>
      <c r="HM164" s="119"/>
      <c r="HN164" s="119"/>
      <c r="HO164" s="119"/>
      <c r="HP164" s="119"/>
      <c r="HQ164" s="119"/>
      <c r="HR164" s="119"/>
      <c r="HS164" s="119"/>
      <c r="HT164" s="119"/>
      <c r="HU164" s="119"/>
      <c r="HV164" s="119"/>
      <c r="HW164" s="119"/>
      <c r="HX164" s="119"/>
      <c r="HY164" s="119"/>
      <c r="HZ164" s="119"/>
      <c r="IA164" s="119"/>
      <c r="IB164" s="119"/>
      <c r="IC164" s="119"/>
      <c r="ID164" s="119"/>
      <c r="IE164" s="119"/>
      <c r="IF164" s="119"/>
      <c r="IG164" s="119"/>
      <c r="IH164" s="119"/>
      <c r="II164" s="119"/>
      <c r="IJ164" s="119"/>
      <c r="IK164" s="119"/>
      <c r="IL164" s="119"/>
      <c r="IM164" s="119"/>
      <c r="IN164" s="119"/>
      <c r="IO164" s="119"/>
      <c r="IP164" s="119"/>
      <c r="IQ164" s="119"/>
      <c r="IR164" s="119"/>
      <c r="IS164" s="119"/>
      <c r="IT164" s="119"/>
      <c r="IU164" s="119"/>
      <c r="IV164" s="119"/>
      <c r="IW164" s="119"/>
      <c r="IX164" s="119"/>
      <c r="IY164" s="119"/>
      <c r="IZ164" s="119"/>
      <c r="JA164" s="119"/>
      <c r="JB164" s="119"/>
      <c r="JC164" s="119"/>
      <c r="JD164" s="119"/>
      <c r="JE164" s="119"/>
      <c r="JF164" s="119"/>
      <c r="JG164" s="119"/>
    </row>
    <row r="165" spans="24:267" ht="5.65" customHeight="1" x14ac:dyDescent="0.2"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  <c r="AV165" s="119"/>
      <c r="AW165" s="119"/>
      <c r="AX165" s="119"/>
      <c r="AY165" s="119"/>
      <c r="AZ165" s="119"/>
      <c r="BA165" s="119"/>
      <c r="BB165" s="119"/>
      <c r="BC165" s="119"/>
      <c r="BD165" s="119"/>
      <c r="BE165" s="119"/>
      <c r="BF165" s="119"/>
      <c r="BG165" s="119"/>
      <c r="BH165" s="119"/>
      <c r="BI165" s="119"/>
      <c r="BJ165" s="119"/>
      <c r="BK165" s="119"/>
      <c r="BL165" s="119"/>
      <c r="BM165" s="119"/>
      <c r="BN165" s="119"/>
      <c r="BO165" s="119"/>
      <c r="BP165" s="119"/>
      <c r="BQ165" s="119"/>
      <c r="BR165" s="119"/>
      <c r="BS165" s="119"/>
      <c r="BT165" s="119"/>
      <c r="BU165" s="119"/>
      <c r="BV165" s="119"/>
      <c r="BW165" s="119"/>
      <c r="BX165" s="119"/>
      <c r="BY165" s="119"/>
      <c r="BZ165" s="119"/>
      <c r="CA165" s="119"/>
      <c r="CB165" s="119"/>
      <c r="CC165" s="119"/>
      <c r="CD165" s="119"/>
      <c r="CE165" s="119"/>
      <c r="CF165" s="119"/>
      <c r="CG165" s="119"/>
      <c r="CH165" s="119"/>
      <c r="CI165" s="119"/>
      <c r="CJ165" s="119"/>
      <c r="CK165" s="119"/>
      <c r="CL165" s="119"/>
      <c r="CM165" s="119"/>
      <c r="CN165" s="119"/>
      <c r="CO165" s="119"/>
      <c r="CP165" s="119"/>
      <c r="CQ165" s="119"/>
      <c r="CR165" s="119"/>
      <c r="CS165" s="119"/>
      <c r="CT165" s="119"/>
      <c r="CU165" s="119"/>
      <c r="CV165" s="119"/>
      <c r="CW165" s="119"/>
      <c r="CX165" s="119"/>
      <c r="CY165" s="119"/>
      <c r="CZ165" s="119"/>
      <c r="DA165" s="119"/>
      <c r="DB165" s="119"/>
      <c r="DC165" s="119"/>
      <c r="DD165" s="119"/>
      <c r="DE165" s="119"/>
      <c r="DF165" s="119"/>
      <c r="DG165" s="119"/>
      <c r="DH165" s="119"/>
      <c r="DI165" s="119"/>
      <c r="DJ165" s="119"/>
      <c r="DK165" s="119"/>
      <c r="DL165" s="119"/>
      <c r="DM165" s="119"/>
      <c r="DN165" s="119"/>
      <c r="DO165" s="119"/>
      <c r="DP165" s="119"/>
      <c r="DQ165" s="119"/>
      <c r="DR165" s="119"/>
      <c r="DS165" s="119"/>
      <c r="DT165" s="119"/>
      <c r="DU165" s="119"/>
      <c r="DV165" s="119"/>
      <c r="DW165" s="119"/>
      <c r="DX165" s="119"/>
      <c r="DY165" s="119"/>
      <c r="DZ165" s="119"/>
      <c r="EA165" s="119"/>
      <c r="EB165" s="119"/>
      <c r="EC165" s="119"/>
      <c r="ED165" s="119"/>
      <c r="EE165" s="119"/>
      <c r="EF165" s="119"/>
      <c r="EG165" s="119"/>
      <c r="EH165" s="119"/>
      <c r="EI165" s="119"/>
      <c r="EJ165" s="119"/>
      <c r="EK165" s="119"/>
      <c r="EL165" s="119"/>
      <c r="EM165" s="119"/>
      <c r="EN165" s="119"/>
      <c r="EO165" s="119"/>
      <c r="EP165" s="119"/>
      <c r="EQ165" s="119"/>
      <c r="ER165" s="119"/>
      <c r="ES165" s="119"/>
      <c r="ET165" s="119"/>
      <c r="EU165" s="119"/>
      <c r="EV165" s="119"/>
      <c r="EW165" s="119"/>
      <c r="EX165" s="119"/>
      <c r="EY165" s="119"/>
      <c r="EZ165" s="119"/>
      <c r="FA165" s="119"/>
      <c r="FB165" s="119"/>
      <c r="FC165" s="119"/>
      <c r="FD165" s="119"/>
      <c r="FE165" s="119"/>
      <c r="FF165" s="119"/>
      <c r="FG165" s="119"/>
      <c r="FH165" s="119"/>
      <c r="FI165" s="119"/>
      <c r="FJ165" s="119"/>
      <c r="FK165" s="119"/>
      <c r="FL165" s="119"/>
      <c r="FM165" s="119"/>
      <c r="FN165" s="119"/>
      <c r="FO165" s="119"/>
      <c r="FP165" s="119"/>
      <c r="FQ165" s="119"/>
      <c r="FR165" s="119"/>
      <c r="FS165" s="119"/>
      <c r="FT165" s="119"/>
      <c r="FU165" s="119"/>
      <c r="FV165" s="119"/>
      <c r="FW165" s="119"/>
      <c r="FX165" s="119"/>
      <c r="FY165" s="119"/>
      <c r="FZ165" s="119"/>
      <c r="GA165" s="119"/>
      <c r="GB165" s="119"/>
      <c r="GC165" s="119"/>
      <c r="GD165" s="119"/>
      <c r="GE165" s="119"/>
      <c r="GF165" s="119"/>
      <c r="GG165" s="119"/>
      <c r="GH165" s="119"/>
      <c r="GI165" s="119"/>
      <c r="GJ165" s="119"/>
      <c r="GK165" s="119"/>
      <c r="GL165" s="119"/>
      <c r="GM165" s="119"/>
      <c r="GN165" s="119"/>
      <c r="GO165" s="119"/>
      <c r="GP165" s="119"/>
      <c r="GQ165" s="119"/>
      <c r="GR165" s="119"/>
      <c r="GS165" s="119"/>
      <c r="GT165" s="119"/>
      <c r="GU165" s="119"/>
      <c r="GV165" s="119"/>
      <c r="GW165" s="119"/>
      <c r="GX165" s="119"/>
      <c r="GY165" s="119"/>
      <c r="GZ165" s="119"/>
      <c r="HA165" s="119"/>
      <c r="HB165" s="119"/>
      <c r="HC165" s="119"/>
      <c r="HD165" s="119"/>
      <c r="HE165" s="119"/>
      <c r="HF165" s="119"/>
      <c r="HG165" s="119"/>
      <c r="HH165" s="119"/>
      <c r="HI165" s="119"/>
      <c r="HJ165" s="119"/>
      <c r="HK165" s="119"/>
      <c r="HL165" s="119"/>
      <c r="HM165" s="119"/>
      <c r="HN165" s="119"/>
      <c r="HO165" s="119"/>
      <c r="HP165" s="119"/>
      <c r="HQ165" s="119"/>
      <c r="HR165" s="119"/>
      <c r="HS165" s="119"/>
      <c r="HT165" s="119"/>
      <c r="HU165" s="119"/>
      <c r="HV165" s="119"/>
      <c r="HW165" s="119"/>
      <c r="HX165" s="119"/>
      <c r="HY165" s="119"/>
      <c r="HZ165" s="119"/>
      <c r="IA165" s="119"/>
      <c r="IB165" s="119"/>
      <c r="IC165" s="119"/>
      <c r="ID165" s="119"/>
      <c r="IE165" s="119"/>
      <c r="IF165" s="119"/>
      <c r="IG165" s="119"/>
      <c r="IH165" s="119"/>
      <c r="II165" s="119"/>
      <c r="IJ165" s="119"/>
      <c r="IK165" s="119"/>
      <c r="IL165" s="119"/>
      <c r="IM165" s="119"/>
      <c r="IN165" s="119"/>
      <c r="IO165" s="119"/>
      <c r="IP165" s="119"/>
      <c r="IQ165" s="119"/>
      <c r="IR165" s="119"/>
      <c r="IS165" s="119"/>
      <c r="IT165" s="119"/>
      <c r="IU165" s="119"/>
      <c r="IV165" s="119"/>
      <c r="IW165" s="119"/>
      <c r="IX165" s="119"/>
      <c r="IY165" s="119"/>
      <c r="IZ165" s="119"/>
      <c r="JA165" s="119"/>
      <c r="JB165" s="119"/>
      <c r="JC165" s="119"/>
      <c r="JD165" s="119"/>
      <c r="JE165" s="119"/>
      <c r="JF165" s="119"/>
      <c r="JG165" s="119"/>
    </row>
    <row r="166" spans="24:267" ht="5.65" customHeight="1" x14ac:dyDescent="0.2"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/>
      <c r="BH166" s="119"/>
      <c r="BI166" s="119"/>
      <c r="BJ166" s="119"/>
      <c r="BK166" s="119"/>
      <c r="BL166" s="119"/>
      <c r="BM166" s="119"/>
      <c r="BN166" s="119"/>
      <c r="BO166" s="119"/>
      <c r="BP166" s="119"/>
      <c r="BQ166" s="119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19"/>
      <c r="CB166" s="119"/>
      <c r="CC166" s="119"/>
      <c r="CD166" s="119"/>
      <c r="CE166" s="119"/>
      <c r="CF166" s="119"/>
      <c r="CG166" s="119"/>
      <c r="CH166" s="119"/>
      <c r="CI166" s="119"/>
      <c r="CJ166" s="119"/>
      <c r="CK166" s="119"/>
      <c r="CL166" s="119"/>
      <c r="CM166" s="119"/>
      <c r="CN166" s="119"/>
      <c r="CO166" s="119"/>
      <c r="CP166" s="119"/>
      <c r="CQ166" s="119"/>
      <c r="CR166" s="119"/>
      <c r="CS166" s="119"/>
      <c r="CT166" s="119"/>
      <c r="CU166" s="119"/>
      <c r="CV166" s="119"/>
      <c r="CW166" s="119"/>
      <c r="CX166" s="119"/>
      <c r="CY166" s="119"/>
      <c r="CZ166" s="119"/>
      <c r="DA166" s="119"/>
      <c r="DB166" s="119"/>
      <c r="DC166" s="119"/>
      <c r="DD166" s="119"/>
      <c r="DE166" s="119"/>
      <c r="DF166" s="119"/>
      <c r="DG166" s="119"/>
      <c r="DH166" s="119"/>
      <c r="DI166" s="119"/>
      <c r="DJ166" s="119"/>
      <c r="DK166" s="119"/>
      <c r="DL166" s="119"/>
      <c r="DM166" s="119"/>
      <c r="DN166" s="119"/>
      <c r="DO166" s="119"/>
      <c r="DP166" s="119"/>
      <c r="DQ166" s="119"/>
      <c r="DR166" s="119"/>
      <c r="DS166" s="119"/>
      <c r="DT166" s="119"/>
      <c r="DU166" s="119"/>
      <c r="DV166" s="119"/>
      <c r="DW166" s="119"/>
      <c r="DX166" s="119"/>
      <c r="DY166" s="119"/>
      <c r="DZ166" s="119"/>
      <c r="EA166" s="119"/>
      <c r="EB166" s="119"/>
      <c r="EC166" s="119"/>
      <c r="ED166" s="119"/>
      <c r="EE166" s="119"/>
      <c r="EF166" s="119"/>
      <c r="EG166" s="119"/>
      <c r="EH166" s="119"/>
      <c r="EI166" s="119"/>
      <c r="EJ166" s="119"/>
      <c r="EK166" s="119"/>
      <c r="EL166" s="119"/>
      <c r="EM166" s="119"/>
      <c r="EN166" s="119"/>
      <c r="EO166" s="119"/>
      <c r="EP166" s="119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19"/>
      <c r="FA166" s="119"/>
      <c r="FB166" s="119"/>
      <c r="FC166" s="119"/>
      <c r="FD166" s="119"/>
      <c r="FE166" s="119"/>
      <c r="FF166" s="119"/>
      <c r="FG166" s="119"/>
      <c r="FH166" s="119"/>
      <c r="FI166" s="119"/>
      <c r="FJ166" s="119"/>
      <c r="FK166" s="119"/>
      <c r="FL166" s="119"/>
      <c r="FM166" s="119"/>
      <c r="FN166" s="119"/>
      <c r="FO166" s="119"/>
      <c r="FP166" s="119"/>
      <c r="FQ166" s="119"/>
      <c r="FR166" s="119"/>
      <c r="FS166" s="119"/>
      <c r="FT166" s="119"/>
      <c r="FU166" s="119"/>
      <c r="FV166" s="119"/>
      <c r="FW166" s="119"/>
      <c r="FX166" s="119"/>
      <c r="FY166" s="119"/>
      <c r="FZ166" s="119"/>
      <c r="GA166" s="119"/>
      <c r="GB166" s="119"/>
      <c r="GC166" s="119"/>
      <c r="GD166" s="119"/>
      <c r="GE166" s="119"/>
      <c r="GF166" s="119"/>
      <c r="GG166" s="119"/>
      <c r="GH166" s="119"/>
      <c r="GI166" s="119"/>
      <c r="GJ166" s="119"/>
      <c r="GK166" s="119"/>
      <c r="GL166" s="119"/>
      <c r="GM166" s="119"/>
      <c r="GN166" s="119"/>
      <c r="GO166" s="119"/>
      <c r="GP166" s="119"/>
      <c r="GQ166" s="119"/>
      <c r="GR166" s="119"/>
      <c r="GS166" s="119"/>
      <c r="GT166" s="119"/>
      <c r="GU166" s="119"/>
      <c r="GV166" s="119"/>
      <c r="GW166" s="119"/>
      <c r="GX166" s="119"/>
      <c r="GY166" s="119"/>
      <c r="GZ166" s="119"/>
      <c r="HA166" s="119"/>
      <c r="HB166" s="119"/>
      <c r="HC166" s="119"/>
      <c r="HD166" s="119"/>
      <c r="HE166" s="119"/>
      <c r="HF166" s="119"/>
      <c r="HG166" s="119"/>
      <c r="HH166" s="119"/>
      <c r="HI166" s="119"/>
      <c r="HJ166" s="119"/>
      <c r="HK166" s="119"/>
      <c r="HL166" s="119"/>
      <c r="HM166" s="119"/>
      <c r="HN166" s="119"/>
      <c r="HO166" s="119"/>
      <c r="HP166" s="119"/>
      <c r="HQ166" s="119"/>
      <c r="HR166" s="119"/>
      <c r="HS166" s="119"/>
      <c r="HT166" s="119"/>
      <c r="HU166" s="119"/>
      <c r="HV166" s="119"/>
      <c r="HW166" s="119"/>
      <c r="HX166" s="119"/>
      <c r="HY166" s="119"/>
      <c r="HZ166" s="119"/>
      <c r="IA166" s="119"/>
      <c r="IB166" s="119"/>
      <c r="IC166" s="119"/>
      <c r="ID166" s="119"/>
      <c r="IE166" s="119"/>
      <c r="IF166" s="119"/>
      <c r="IG166" s="119"/>
      <c r="IH166" s="119"/>
      <c r="II166" s="119"/>
      <c r="IJ166" s="119"/>
      <c r="IK166" s="119"/>
      <c r="IL166" s="119"/>
      <c r="IM166" s="119"/>
      <c r="IN166" s="119"/>
      <c r="IO166" s="119"/>
      <c r="IP166" s="119"/>
      <c r="IQ166" s="119"/>
      <c r="IR166" s="119"/>
      <c r="IS166" s="119"/>
      <c r="IT166" s="119"/>
      <c r="IU166" s="119"/>
      <c r="IV166" s="119"/>
      <c r="IW166" s="119"/>
      <c r="IX166" s="119"/>
      <c r="IY166" s="119"/>
      <c r="IZ166" s="119"/>
      <c r="JA166" s="119"/>
      <c r="JB166" s="119"/>
      <c r="JC166" s="119"/>
      <c r="JD166" s="119"/>
      <c r="JE166" s="119"/>
      <c r="JF166" s="119"/>
      <c r="JG166" s="119"/>
    </row>
    <row r="167" spans="24:267" ht="5.65" customHeight="1" x14ac:dyDescent="0.2"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  <c r="AV167" s="119"/>
      <c r="AW167" s="119"/>
      <c r="AX167" s="119"/>
      <c r="AY167" s="119"/>
      <c r="AZ167" s="119"/>
      <c r="BA167" s="119"/>
      <c r="BB167" s="119"/>
      <c r="BC167" s="119"/>
      <c r="BD167" s="119"/>
      <c r="BE167" s="119"/>
      <c r="BF167" s="119"/>
      <c r="BG167" s="119"/>
      <c r="BH167" s="119"/>
      <c r="BI167" s="119"/>
      <c r="BJ167" s="119"/>
      <c r="BK167" s="119"/>
      <c r="BL167" s="119"/>
      <c r="BM167" s="119"/>
      <c r="BN167" s="119"/>
      <c r="BO167" s="119"/>
      <c r="BP167" s="119"/>
      <c r="BQ167" s="119"/>
      <c r="BR167" s="119"/>
      <c r="BS167" s="119"/>
      <c r="BT167" s="119"/>
      <c r="BU167" s="119"/>
      <c r="BV167" s="119"/>
      <c r="BW167" s="119"/>
      <c r="BX167" s="119"/>
      <c r="BY167" s="119"/>
      <c r="BZ167" s="119"/>
      <c r="CA167" s="119"/>
      <c r="CB167" s="119"/>
      <c r="CC167" s="119"/>
      <c r="CD167" s="119"/>
      <c r="CE167" s="119"/>
      <c r="CF167" s="119"/>
      <c r="CG167" s="119"/>
      <c r="CH167" s="119"/>
      <c r="CI167" s="119"/>
      <c r="CJ167" s="119"/>
      <c r="CK167" s="119"/>
      <c r="CL167" s="119"/>
      <c r="CM167" s="119"/>
      <c r="CN167" s="119"/>
      <c r="CO167" s="119"/>
      <c r="CP167" s="119"/>
      <c r="CQ167" s="119"/>
      <c r="CR167" s="119"/>
      <c r="CS167" s="119"/>
      <c r="CT167" s="119"/>
      <c r="CU167" s="119"/>
      <c r="CV167" s="119"/>
      <c r="CW167" s="119"/>
      <c r="CX167" s="119"/>
      <c r="CY167" s="119"/>
      <c r="CZ167" s="119"/>
      <c r="DA167" s="119"/>
      <c r="DB167" s="119"/>
      <c r="DC167" s="119"/>
      <c r="DD167" s="119"/>
      <c r="DE167" s="119"/>
      <c r="DF167" s="119"/>
      <c r="DG167" s="119"/>
      <c r="DH167" s="119"/>
      <c r="DI167" s="119"/>
      <c r="DJ167" s="119"/>
      <c r="DK167" s="119"/>
      <c r="DL167" s="119"/>
      <c r="DM167" s="119"/>
      <c r="DN167" s="119"/>
      <c r="DO167" s="119"/>
      <c r="DP167" s="119"/>
      <c r="DQ167" s="119"/>
      <c r="DR167" s="119"/>
      <c r="DS167" s="119"/>
      <c r="DT167" s="119"/>
      <c r="DU167" s="119"/>
      <c r="DV167" s="119"/>
      <c r="DW167" s="119"/>
      <c r="DX167" s="119"/>
      <c r="DY167" s="119"/>
      <c r="DZ167" s="119"/>
      <c r="EA167" s="119"/>
      <c r="EB167" s="119"/>
      <c r="EC167" s="119"/>
      <c r="ED167" s="119"/>
      <c r="EE167" s="119"/>
      <c r="EF167" s="119"/>
      <c r="EG167" s="119"/>
      <c r="EH167" s="119"/>
      <c r="EI167" s="119"/>
      <c r="EJ167" s="119"/>
      <c r="EK167" s="119"/>
      <c r="EL167" s="119"/>
      <c r="EM167" s="119"/>
      <c r="EN167" s="119"/>
      <c r="EO167" s="119"/>
      <c r="EP167" s="119"/>
      <c r="EQ167" s="119"/>
      <c r="ER167" s="119"/>
      <c r="ES167" s="119"/>
      <c r="ET167" s="119"/>
      <c r="EU167" s="119"/>
      <c r="EV167" s="119"/>
      <c r="EW167" s="119"/>
      <c r="EX167" s="119"/>
      <c r="EY167" s="119"/>
      <c r="EZ167" s="119"/>
      <c r="FA167" s="119"/>
      <c r="FB167" s="119"/>
      <c r="FC167" s="119"/>
      <c r="FD167" s="119"/>
      <c r="FE167" s="119"/>
      <c r="FF167" s="119"/>
      <c r="FG167" s="119"/>
      <c r="FH167" s="119"/>
      <c r="FI167" s="119"/>
      <c r="FJ167" s="119"/>
      <c r="FK167" s="119"/>
      <c r="FL167" s="119"/>
      <c r="FM167" s="119"/>
      <c r="FN167" s="119"/>
      <c r="FO167" s="119"/>
      <c r="FP167" s="119"/>
      <c r="FQ167" s="119"/>
      <c r="FR167" s="119"/>
      <c r="FS167" s="119"/>
      <c r="FT167" s="119"/>
      <c r="FU167" s="119"/>
      <c r="FV167" s="119"/>
      <c r="FW167" s="119"/>
      <c r="FX167" s="119"/>
      <c r="FY167" s="119"/>
      <c r="FZ167" s="119"/>
      <c r="GA167" s="119"/>
      <c r="GB167" s="119"/>
      <c r="GC167" s="119"/>
      <c r="GD167" s="119"/>
      <c r="GE167" s="119"/>
      <c r="GF167" s="119"/>
      <c r="GG167" s="119"/>
      <c r="GH167" s="119"/>
      <c r="GI167" s="119"/>
      <c r="GJ167" s="119"/>
      <c r="GK167" s="119"/>
      <c r="GL167" s="119"/>
      <c r="GM167" s="119"/>
      <c r="GN167" s="119"/>
      <c r="GO167" s="119"/>
      <c r="GP167" s="119"/>
      <c r="GQ167" s="119"/>
      <c r="GR167" s="119"/>
      <c r="GS167" s="119"/>
      <c r="GT167" s="119"/>
      <c r="GU167" s="119"/>
      <c r="GV167" s="119"/>
      <c r="GW167" s="119"/>
      <c r="GX167" s="119"/>
      <c r="GY167" s="119"/>
      <c r="GZ167" s="119"/>
      <c r="HA167" s="119"/>
      <c r="HB167" s="119"/>
      <c r="HC167" s="119"/>
      <c r="HD167" s="119"/>
      <c r="HE167" s="119"/>
      <c r="HF167" s="119"/>
      <c r="HG167" s="119"/>
      <c r="HH167" s="119"/>
      <c r="HI167" s="119"/>
      <c r="HJ167" s="119"/>
      <c r="HK167" s="119"/>
      <c r="HL167" s="119"/>
      <c r="HM167" s="119"/>
      <c r="HN167" s="119"/>
      <c r="HO167" s="119"/>
      <c r="HP167" s="119"/>
      <c r="HQ167" s="119"/>
      <c r="HR167" s="119"/>
      <c r="HS167" s="119"/>
      <c r="HT167" s="119"/>
      <c r="HU167" s="119"/>
      <c r="HV167" s="119"/>
      <c r="HW167" s="119"/>
      <c r="HX167" s="119"/>
      <c r="HY167" s="119"/>
      <c r="HZ167" s="119"/>
      <c r="IA167" s="119"/>
      <c r="IB167" s="119"/>
      <c r="IC167" s="119"/>
      <c r="ID167" s="119"/>
      <c r="IE167" s="119"/>
      <c r="IF167" s="119"/>
      <c r="IG167" s="119"/>
      <c r="IH167" s="119"/>
      <c r="II167" s="119"/>
      <c r="IJ167" s="119"/>
      <c r="IK167" s="119"/>
      <c r="IL167" s="119"/>
      <c r="IM167" s="119"/>
      <c r="IN167" s="119"/>
      <c r="IO167" s="119"/>
      <c r="IP167" s="119"/>
      <c r="IQ167" s="119"/>
      <c r="IR167" s="119"/>
      <c r="IS167" s="119"/>
      <c r="IT167" s="119"/>
      <c r="IU167" s="119"/>
      <c r="IV167" s="119"/>
      <c r="IW167" s="119"/>
      <c r="IX167" s="119"/>
      <c r="IY167" s="119"/>
      <c r="IZ167" s="119"/>
      <c r="JA167" s="119"/>
      <c r="JB167" s="119"/>
      <c r="JC167" s="119"/>
      <c r="JD167" s="119"/>
      <c r="JE167" s="119"/>
      <c r="JF167" s="119"/>
      <c r="JG167" s="119"/>
    </row>
    <row r="168" spans="24:267" ht="5.65" customHeight="1" x14ac:dyDescent="0.2"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  <c r="AV168" s="119"/>
      <c r="AW168" s="119"/>
      <c r="AX168" s="119"/>
      <c r="AY168" s="119"/>
      <c r="AZ168" s="119"/>
      <c r="BA168" s="119"/>
      <c r="BB168" s="119"/>
      <c r="BC168" s="119"/>
      <c r="BD168" s="119"/>
      <c r="BE168" s="119"/>
      <c r="BF168" s="119"/>
      <c r="BG168" s="119"/>
      <c r="BH168" s="119"/>
      <c r="BI168" s="119"/>
      <c r="BJ168" s="119"/>
      <c r="BK168" s="119"/>
      <c r="BL168" s="119"/>
      <c r="BM168" s="119"/>
      <c r="BN168" s="119"/>
      <c r="BO168" s="119"/>
      <c r="BP168" s="119"/>
      <c r="BQ168" s="119"/>
      <c r="BR168" s="119"/>
      <c r="BS168" s="119"/>
      <c r="BT168" s="119"/>
      <c r="BU168" s="119"/>
      <c r="BV168" s="119"/>
      <c r="BW168" s="119"/>
      <c r="BX168" s="119"/>
      <c r="BY168" s="119"/>
      <c r="BZ168" s="119"/>
      <c r="CA168" s="119"/>
      <c r="CB168" s="119"/>
      <c r="CC168" s="119"/>
      <c r="CD168" s="119"/>
      <c r="CE168" s="119"/>
      <c r="CF168" s="119"/>
      <c r="CG168" s="119"/>
      <c r="CH168" s="119"/>
      <c r="CI168" s="119"/>
      <c r="CJ168" s="119"/>
      <c r="CK168" s="119"/>
      <c r="CL168" s="119"/>
      <c r="CM168" s="119"/>
      <c r="CN168" s="119"/>
      <c r="CO168" s="119"/>
      <c r="CP168" s="119"/>
      <c r="CQ168" s="119"/>
      <c r="CR168" s="119"/>
      <c r="CS168" s="119"/>
      <c r="CT168" s="119"/>
      <c r="CU168" s="119"/>
      <c r="CV168" s="119"/>
      <c r="CW168" s="119"/>
      <c r="CX168" s="119"/>
      <c r="CY168" s="119"/>
      <c r="CZ168" s="119"/>
      <c r="DA168" s="119"/>
      <c r="DB168" s="119"/>
      <c r="DC168" s="119"/>
      <c r="DD168" s="119"/>
      <c r="DE168" s="119"/>
      <c r="DF168" s="119"/>
      <c r="DG168" s="119"/>
      <c r="DH168" s="119"/>
      <c r="DI168" s="119"/>
      <c r="DJ168" s="119"/>
      <c r="DK168" s="119"/>
      <c r="DL168" s="119"/>
      <c r="DM168" s="119"/>
      <c r="DN168" s="119"/>
      <c r="DO168" s="119"/>
      <c r="DP168" s="119"/>
      <c r="DQ168" s="119"/>
      <c r="DR168" s="119"/>
      <c r="DS168" s="119"/>
      <c r="DT168" s="119"/>
      <c r="DU168" s="119"/>
      <c r="DV168" s="119"/>
      <c r="DW168" s="119"/>
      <c r="DX168" s="119"/>
      <c r="DY168" s="119"/>
      <c r="DZ168" s="119"/>
      <c r="EA168" s="119"/>
      <c r="EB168" s="119"/>
      <c r="EC168" s="119"/>
      <c r="ED168" s="119"/>
      <c r="EE168" s="119"/>
      <c r="EF168" s="119"/>
      <c r="EG168" s="119"/>
      <c r="EH168" s="119"/>
      <c r="EI168" s="119"/>
      <c r="EJ168" s="119"/>
      <c r="EK168" s="119"/>
      <c r="EL168" s="119"/>
      <c r="EM168" s="119"/>
      <c r="EN168" s="119"/>
      <c r="EO168" s="119"/>
      <c r="EP168" s="119"/>
      <c r="EQ168" s="119"/>
      <c r="ER168" s="119"/>
      <c r="ES168" s="119"/>
      <c r="ET168" s="119"/>
      <c r="EU168" s="119"/>
      <c r="EV168" s="119"/>
      <c r="EW168" s="119"/>
      <c r="EX168" s="119"/>
      <c r="EY168" s="119"/>
      <c r="EZ168" s="119"/>
      <c r="FA168" s="119"/>
      <c r="FB168" s="119"/>
      <c r="FC168" s="119"/>
      <c r="FD168" s="119"/>
      <c r="FE168" s="119"/>
      <c r="FF168" s="119"/>
      <c r="FG168" s="119"/>
      <c r="FH168" s="119"/>
      <c r="FI168" s="119"/>
      <c r="FJ168" s="119"/>
      <c r="FK168" s="119"/>
      <c r="FL168" s="119"/>
      <c r="FM168" s="119"/>
      <c r="FN168" s="119"/>
      <c r="FO168" s="119"/>
      <c r="FP168" s="119"/>
      <c r="FQ168" s="119"/>
      <c r="FR168" s="119"/>
      <c r="FS168" s="119"/>
      <c r="FT168" s="119"/>
      <c r="FU168" s="119"/>
      <c r="FV168" s="119"/>
      <c r="FW168" s="119"/>
      <c r="FX168" s="119"/>
      <c r="FY168" s="119"/>
      <c r="FZ168" s="119"/>
      <c r="GA168" s="119"/>
      <c r="GB168" s="119"/>
      <c r="GC168" s="119"/>
      <c r="GD168" s="119"/>
      <c r="GE168" s="119"/>
      <c r="GF168" s="119"/>
      <c r="GG168" s="119"/>
      <c r="GH168" s="119"/>
      <c r="GI168" s="119"/>
      <c r="GJ168" s="119"/>
      <c r="GK168" s="119"/>
      <c r="GL168" s="119"/>
      <c r="GM168" s="119"/>
      <c r="GN168" s="119"/>
      <c r="GO168" s="119"/>
      <c r="GP168" s="119"/>
      <c r="GQ168" s="119"/>
      <c r="GR168" s="119"/>
      <c r="GS168" s="119"/>
      <c r="GT168" s="119"/>
      <c r="GU168" s="119"/>
      <c r="GV168" s="119"/>
      <c r="GW168" s="119"/>
      <c r="GX168" s="119"/>
      <c r="GY168" s="119"/>
      <c r="GZ168" s="119"/>
      <c r="HA168" s="119"/>
      <c r="HB168" s="119"/>
      <c r="HC168" s="119"/>
      <c r="HD168" s="119"/>
      <c r="HE168" s="119"/>
      <c r="HF168" s="119"/>
      <c r="HG168" s="119"/>
      <c r="HH168" s="119"/>
      <c r="HI168" s="119"/>
      <c r="HJ168" s="119"/>
      <c r="HK168" s="119"/>
      <c r="HL168" s="119"/>
      <c r="HM168" s="119"/>
      <c r="HN168" s="119"/>
      <c r="HO168" s="119"/>
      <c r="HP168" s="119"/>
      <c r="HQ168" s="119"/>
      <c r="HR168" s="119"/>
      <c r="HS168" s="119"/>
      <c r="HT168" s="119"/>
      <c r="HU168" s="119"/>
      <c r="HV168" s="119"/>
      <c r="HW168" s="119"/>
      <c r="HX168" s="119"/>
      <c r="HY168" s="119"/>
      <c r="HZ168" s="119"/>
      <c r="IA168" s="119"/>
      <c r="IB168" s="119"/>
      <c r="IC168" s="119"/>
      <c r="ID168" s="119"/>
      <c r="IE168" s="119"/>
      <c r="IF168" s="119"/>
      <c r="IG168" s="119"/>
      <c r="IH168" s="119"/>
      <c r="II168" s="119"/>
      <c r="IJ168" s="119"/>
      <c r="IK168" s="119"/>
      <c r="IL168" s="119"/>
      <c r="IM168" s="119"/>
      <c r="IN168" s="119"/>
      <c r="IO168" s="119"/>
      <c r="IP168" s="119"/>
      <c r="IQ168" s="119"/>
      <c r="IR168" s="119"/>
      <c r="IS168" s="119"/>
      <c r="IT168" s="119"/>
      <c r="IU168" s="119"/>
      <c r="IV168" s="119"/>
      <c r="IW168" s="119"/>
      <c r="IX168" s="119"/>
      <c r="IY168" s="119"/>
      <c r="IZ168" s="119"/>
      <c r="JA168" s="119"/>
      <c r="JB168" s="119"/>
      <c r="JC168" s="119"/>
      <c r="JD168" s="119"/>
      <c r="JE168" s="119"/>
      <c r="JF168" s="119"/>
      <c r="JG168" s="119"/>
    </row>
    <row r="169" spans="24:267" ht="5.65" customHeight="1" x14ac:dyDescent="0.2"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119"/>
      <c r="AR169" s="119"/>
      <c r="AS169" s="119"/>
      <c r="AT169" s="119"/>
      <c r="AU169" s="119"/>
      <c r="AV169" s="119"/>
      <c r="AW169" s="119"/>
      <c r="AX169" s="119"/>
      <c r="AY169" s="119"/>
      <c r="AZ169" s="119"/>
      <c r="BA169" s="119"/>
      <c r="BB169" s="119"/>
      <c r="BC169" s="119"/>
      <c r="BD169" s="119"/>
      <c r="BE169" s="119"/>
      <c r="BF169" s="119"/>
      <c r="BG169" s="119"/>
      <c r="BH169" s="119"/>
      <c r="BI169" s="119"/>
      <c r="BJ169" s="119"/>
      <c r="BK169" s="119"/>
      <c r="BL169" s="119"/>
      <c r="BM169" s="119"/>
      <c r="BN169" s="119"/>
      <c r="BO169" s="119"/>
      <c r="BP169" s="119"/>
      <c r="BQ169" s="119"/>
      <c r="BR169" s="119"/>
      <c r="BS169" s="119"/>
      <c r="BT169" s="119"/>
      <c r="BU169" s="119"/>
      <c r="BV169" s="119"/>
      <c r="BW169" s="119"/>
      <c r="BX169" s="119"/>
      <c r="BY169" s="119"/>
      <c r="BZ169" s="119"/>
      <c r="CA169" s="119"/>
      <c r="CB169" s="119"/>
      <c r="CC169" s="119"/>
      <c r="CD169" s="119"/>
      <c r="CE169" s="119"/>
      <c r="CF169" s="119"/>
      <c r="CG169" s="119"/>
      <c r="CH169" s="119"/>
      <c r="CI169" s="119"/>
      <c r="CJ169" s="119"/>
      <c r="CK169" s="119"/>
      <c r="CL169" s="119"/>
      <c r="CM169" s="119"/>
      <c r="CN169" s="119"/>
      <c r="CO169" s="119"/>
      <c r="CP169" s="119"/>
      <c r="CQ169" s="119"/>
      <c r="CR169" s="119"/>
      <c r="CS169" s="119"/>
      <c r="CT169" s="119"/>
      <c r="CU169" s="119"/>
      <c r="CV169" s="119"/>
      <c r="CW169" s="119"/>
      <c r="CX169" s="119"/>
      <c r="CY169" s="119"/>
      <c r="CZ169" s="119"/>
      <c r="DA169" s="119"/>
      <c r="DB169" s="119"/>
      <c r="DC169" s="119"/>
      <c r="DD169" s="119"/>
      <c r="DE169" s="119"/>
      <c r="DF169" s="119"/>
      <c r="DG169" s="119"/>
      <c r="DH169" s="119"/>
      <c r="DI169" s="119"/>
      <c r="DJ169" s="119"/>
      <c r="DK169" s="119"/>
      <c r="DL169" s="119"/>
      <c r="DM169" s="119"/>
      <c r="DN169" s="119"/>
      <c r="DO169" s="119"/>
      <c r="DP169" s="119"/>
      <c r="DQ169" s="119"/>
      <c r="DR169" s="119"/>
      <c r="DS169" s="119"/>
      <c r="DT169" s="119"/>
      <c r="DU169" s="119"/>
      <c r="DV169" s="119"/>
      <c r="DW169" s="119"/>
      <c r="DX169" s="119"/>
      <c r="DY169" s="119"/>
      <c r="DZ169" s="119"/>
      <c r="EA169" s="119"/>
      <c r="EB169" s="119"/>
      <c r="EC169" s="119"/>
      <c r="ED169" s="119"/>
      <c r="EE169" s="119"/>
      <c r="EF169" s="119"/>
      <c r="EG169" s="119"/>
      <c r="EH169" s="119"/>
      <c r="EI169" s="119"/>
      <c r="EJ169" s="119"/>
      <c r="EK169" s="119"/>
      <c r="EL169" s="119"/>
      <c r="EM169" s="119"/>
      <c r="EN169" s="119"/>
      <c r="EO169" s="119"/>
      <c r="EP169" s="119"/>
      <c r="EQ169" s="119"/>
      <c r="ER169" s="119"/>
      <c r="ES169" s="119"/>
      <c r="ET169" s="119"/>
      <c r="EU169" s="119"/>
      <c r="EV169" s="119"/>
      <c r="EW169" s="119"/>
      <c r="EX169" s="119"/>
      <c r="EY169" s="119"/>
      <c r="EZ169" s="119"/>
      <c r="FA169" s="119"/>
      <c r="FB169" s="119"/>
      <c r="FC169" s="119"/>
      <c r="FD169" s="119"/>
      <c r="FE169" s="119"/>
      <c r="FF169" s="119"/>
      <c r="FG169" s="119"/>
      <c r="FH169" s="119"/>
      <c r="FI169" s="119"/>
      <c r="FJ169" s="119"/>
      <c r="FK169" s="119"/>
      <c r="FL169" s="119"/>
      <c r="FM169" s="119"/>
      <c r="FN169" s="119"/>
      <c r="FO169" s="119"/>
      <c r="FP169" s="119"/>
      <c r="FQ169" s="119"/>
      <c r="FR169" s="119"/>
      <c r="FS169" s="119"/>
      <c r="FT169" s="119"/>
      <c r="FU169" s="119"/>
      <c r="FV169" s="119"/>
      <c r="FW169" s="119"/>
      <c r="FX169" s="119"/>
      <c r="FY169" s="119"/>
      <c r="FZ169" s="119"/>
      <c r="GA169" s="119"/>
      <c r="GB169" s="119"/>
      <c r="GC169" s="119"/>
      <c r="GD169" s="119"/>
      <c r="GE169" s="119"/>
      <c r="GF169" s="119"/>
      <c r="GG169" s="119"/>
      <c r="GH169" s="119"/>
      <c r="GI169" s="119"/>
      <c r="GJ169" s="119"/>
      <c r="GK169" s="119"/>
      <c r="GL169" s="119"/>
      <c r="GM169" s="119"/>
      <c r="GN169" s="119"/>
      <c r="GO169" s="119"/>
      <c r="GP169" s="119"/>
      <c r="GQ169" s="119"/>
      <c r="GR169" s="119"/>
      <c r="GS169" s="119"/>
      <c r="GT169" s="119"/>
      <c r="GU169" s="119"/>
      <c r="GV169" s="119"/>
      <c r="GW169" s="119"/>
      <c r="GX169" s="119"/>
      <c r="GY169" s="119"/>
      <c r="GZ169" s="119"/>
      <c r="HA169" s="119"/>
      <c r="HB169" s="119"/>
      <c r="HC169" s="119"/>
      <c r="HD169" s="119"/>
      <c r="HE169" s="119"/>
      <c r="HF169" s="119"/>
      <c r="HG169" s="119"/>
      <c r="HH169" s="119"/>
      <c r="HI169" s="119"/>
      <c r="HJ169" s="119"/>
      <c r="HK169" s="119"/>
      <c r="HL169" s="119"/>
      <c r="HM169" s="119"/>
      <c r="HN169" s="119"/>
      <c r="HO169" s="119"/>
      <c r="HP169" s="119"/>
      <c r="HQ169" s="119"/>
      <c r="HR169" s="119"/>
      <c r="HS169" s="119"/>
      <c r="HT169" s="119"/>
      <c r="HU169" s="119"/>
      <c r="HV169" s="119"/>
      <c r="HW169" s="119"/>
      <c r="HX169" s="119"/>
      <c r="HY169" s="119"/>
      <c r="HZ169" s="119"/>
      <c r="IA169" s="119"/>
      <c r="IB169" s="119"/>
      <c r="IC169" s="119"/>
      <c r="ID169" s="119"/>
      <c r="IE169" s="119"/>
      <c r="IF169" s="119"/>
      <c r="IG169" s="119"/>
      <c r="IH169" s="119"/>
      <c r="II169" s="119"/>
      <c r="IJ169" s="119"/>
      <c r="IK169" s="119"/>
      <c r="IL169" s="119"/>
      <c r="IM169" s="119"/>
      <c r="IN169" s="119"/>
      <c r="IO169" s="119"/>
      <c r="IP169" s="119"/>
      <c r="IQ169" s="119"/>
      <c r="IR169" s="119"/>
      <c r="IS169" s="119"/>
      <c r="IT169" s="119"/>
      <c r="IU169" s="119"/>
      <c r="IV169" s="119"/>
      <c r="IW169" s="119"/>
      <c r="IX169" s="119"/>
      <c r="IY169" s="119"/>
      <c r="IZ169" s="119"/>
      <c r="JA169" s="119"/>
      <c r="JB169" s="119"/>
      <c r="JC169" s="119"/>
      <c r="JD169" s="119"/>
      <c r="JE169" s="119"/>
      <c r="JF169" s="119"/>
      <c r="JG169" s="119"/>
    </row>
    <row r="170" spans="24:267" ht="5.65" customHeight="1" x14ac:dyDescent="0.2"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  <c r="AV170" s="119"/>
      <c r="AW170" s="119"/>
      <c r="AX170" s="119"/>
      <c r="AY170" s="119"/>
      <c r="AZ170" s="119"/>
      <c r="BA170" s="119"/>
      <c r="BB170" s="119"/>
      <c r="BC170" s="119"/>
      <c r="BD170" s="119"/>
      <c r="BE170" s="119"/>
      <c r="BF170" s="119"/>
      <c r="BG170" s="119"/>
      <c r="BH170" s="119"/>
      <c r="BI170" s="119"/>
      <c r="BJ170" s="119"/>
      <c r="BK170" s="119"/>
      <c r="BL170" s="119"/>
      <c r="BM170" s="119"/>
      <c r="BN170" s="119"/>
      <c r="BO170" s="119"/>
      <c r="BP170" s="119"/>
      <c r="BQ170" s="119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19"/>
      <c r="CB170" s="119"/>
      <c r="CC170" s="119"/>
      <c r="CD170" s="119"/>
      <c r="CE170" s="119"/>
      <c r="CF170" s="119"/>
      <c r="CG170" s="119"/>
      <c r="CH170" s="119"/>
      <c r="CI170" s="119"/>
      <c r="CJ170" s="119"/>
      <c r="CK170" s="119"/>
      <c r="CL170" s="119"/>
      <c r="CM170" s="119"/>
      <c r="CN170" s="119"/>
      <c r="CO170" s="119"/>
      <c r="CP170" s="119"/>
      <c r="CQ170" s="119"/>
      <c r="CR170" s="119"/>
      <c r="CS170" s="119"/>
      <c r="CT170" s="119"/>
      <c r="CU170" s="119"/>
      <c r="CV170" s="119"/>
      <c r="CW170" s="119"/>
      <c r="CX170" s="119"/>
      <c r="CY170" s="119"/>
      <c r="CZ170" s="119"/>
      <c r="DA170" s="119"/>
      <c r="DB170" s="119"/>
      <c r="DC170" s="119"/>
      <c r="DD170" s="119"/>
      <c r="DE170" s="119"/>
      <c r="DF170" s="119"/>
      <c r="DG170" s="119"/>
      <c r="DH170" s="119"/>
      <c r="DI170" s="119"/>
      <c r="DJ170" s="119"/>
      <c r="DK170" s="119"/>
      <c r="DL170" s="119"/>
      <c r="DM170" s="119"/>
      <c r="DN170" s="119"/>
      <c r="DO170" s="119"/>
      <c r="DP170" s="119"/>
      <c r="DQ170" s="119"/>
      <c r="DR170" s="119"/>
      <c r="DS170" s="119"/>
      <c r="DT170" s="119"/>
      <c r="DU170" s="119"/>
      <c r="DV170" s="119"/>
      <c r="DW170" s="119"/>
      <c r="DX170" s="119"/>
      <c r="DY170" s="119"/>
      <c r="DZ170" s="119"/>
      <c r="EA170" s="119"/>
      <c r="EB170" s="119"/>
      <c r="EC170" s="119"/>
      <c r="ED170" s="119"/>
      <c r="EE170" s="119"/>
      <c r="EF170" s="119"/>
      <c r="EG170" s="119"/>
      <c r="EH170" s="119"/>
      <c r="EI170" s="119"/>
      <c r="EJ170" s="119"/>
      <c r="EK170" s="119"/>
      <c r="EL170" s="119"/>
      <c r="EM170" s="119"/>
      <c r="EN170" s="119"/>
      <c r="EO170" s="119"/>
      <c r="EP170" s="119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19"/>
      <c r="FA170" s="119"/>
      <c r="FB170" s="119"/>
      <c r="FC170" s="119"/>
      <c r="FD170" s="119"/>
      <c r="FE170" s="119"/>
      <c r="FF170" s="119"/>
      <c r="FG170" s="119"/>
      <c r="FH170" s="119"/>
      <c r="FI170" s="119"/>
      <c r="FJ170" s="119"/>
      <c r="FK170" s="119"/>
      <c r="FL170" s="119"/>
      <c r="FM170" s="119"/>
      <c r="FN170" s="119"/>
      <c r="FO170" s="119"/>
      <c r="FP170" s="119"/>
      <c r="FQ170" s="119"/>
      <c r="FR170" s="119"/>
      <c r="FS170" s="119"/>
      <c r="FT170" s="119"/>
      <c r="FU170" s="119"/>
      <c r="FV170" s="119"/>
      <c r="FW170" s="119"/>
      <c r="FX170" s="119"/>
      <c r="FY170" s="119"/>
      <c r="FZ170" s="119"/>
      <c r="GA170" s="119"/>
      <c r="GB170" s="119"/>
      <c r="GC170" s="119"/>
      <c r="GD170" s="119"/>
      <c r="GE170" s="119"/>
      <c r="GF170" s="119"/>
      <c r="GG170" s="119"/>
      <c r="GH170" s="119"/>
      <c r="GI170" s="119"/>
      <c r="GJ170" s="119"/>
      <c r="GK170" s="119"/>
      <c r="GL170" s="119"/>
      <c r="GM170" s="119"/>
      <c r="GN170" s="119"/>
      <c r="GO170" s="119"/>
      <c r="GP170" s="119"/>
      <c r="GQ170" s="119"/>
      <c r="GR170" s="119"/>
      <c r="GS170" s="119"/>
      <c r="GT170" s="119"/>
      <c r="GU170" s="119"/>
      <c r="GV170" s="119"/>
      <c r="GW170" s="119"/>
      <c r="GX170" s="119"/>
      <c r="GY170" s="119"/>
      <c r="GZ170" s="119"/>
      <c r="HA170" s="119"/>
      <c r="HB170" s="119"/>
      <c r="HC170" s="119"/>
      <c r="HD170" s="119"/>
      <c r="HE170" s="119"/>
      <c r="HF170" s="119"/>
      <c r="HG170" s="119"/>
      <c r="HH170" s="119"/>
      <c r="HI170" s="119"/>
      <c r="HJ170" s="119"/>
      <c r="HK170" s="119"/>
      <c r="HL170" s="119"/>
      <c r="HM170" s="119"/>
      <c r="HN170" s="119"/>
      <c r="HO170" s="119"/>
      <c r="HP170" s="119"/>
      <c r="HQ170" s="119"/>
      <c r="HR170" s="119"/>
      <c r="HS170" s="119"/>
      <c r="HT170" s="119"/>
      <c r="HU170" s="119"/>
      <c r="HV170" s="119"/>
      <c r="HW170" s="119"/>
      <c r="HX170" s="119"/>
      <c r="HY170" s="119"/>
      <c r="HZ170" s="119"/>
      <c r="IA170" s="119"/>
      <c r="IB170" s="119"/>
      <c r="IC170" s="119"/>
      <c r="ID170" s="119"/>
      <c r="IE170" s="119"/>
      <c r="IF170" s="119"/>
      <c r="IG170" s="119"/>
      <c r="IH170" s="119"/>
      <c r="II170" s="119"/>
      <c r="IJ170" s="119"/>
      <c r="IK170" s="119"/>
      <c r="IL170" s="119"/>
      <c r="IM170" s="119"/>
      <c r="IN170" s="119"/>
      <c r="IO170" s="119"/>
      <c r="IP170" s="119"/>
      <c r="IQ170" s="119"/>
      <c r="IR170" s="119"/>
      <c r="IS170" s="119"/>
      <c r="IT170" s="119"/>
      <c r="IU170" s="119"/>
      <c r="IV170" s="119"/>
      <c r="IW170" s="119"/>
      <c r="IX170" s="119"/>
      <c r="IY170" s="119"/>
      <c r="IZ170" s="119"/>
      <c r="JA170" s="119"/>
      <c r="JB170" s="119"/>
      <c r="JC170" s="119"/>
      <c r="JD170" s="119"/>
      <c r="JE170" s="119"/>
      <c r="JF170" s="119"/>
      <c r="JG170" s="119"/>
    </row>
    <row r="171" spans="24:267" ht="5.65" customHeight="1" x14ac:dyDescent="0.2"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AX171" s="119"/>
      <c r="AY171" s="119"/>
      <c r="AZ171" s="119"/>
      <c r="BA171" s="119"/>
      <c r="BB171" s="119"/>
      <c r="BC171" s="119"/>
      <c r="BD171" s="119"/>
      <c r="BE171" s="119"/>
      <c r="BF171" s="119"/>
      <c r="BG171" s="119"/>
      <c r="BH171" s="119"/>
      <c r="BI171" s="119"/>
      <c r="BJ171" s="119"/>
      <c r="BK171" s="119"/>
      <c r="BL171" s="119"/>
      <c r="BM171" s="119"/>
      <c r="BN171" s="119"/>
      <c r="BO171" s="119"/>
      <c r="BP171" s="119"/>
      <c r="BQ171" s="119"/>
      <c r="BR171" s="119"/>
      <c r="BS171" s="119"/>
      <c r="BT171" s="119"/>
      <c r="BU171" s="119"/>
      <c r="BV171" s="119"/>
      <c r="BW171" s="119"/>
      <c r="BX171" s="119"/>
      <c r="BY171" s="119"/>
      <c r="BZ171" s="119"/>
      <c r="CA171" s="119"/>
      <c r="CB171" s="119"/>
      <c r="CC171" s="119"/>
      <c r="CD171" s="119"/>
      <c r="CE171" s="119"/>
      <c r="CF171" s="119"/>
      <c r="CG171" s="119"/>
      <c r="CH171" s="119"/>
      <c r="CI171" s="119"/>
      <c r="CJ171" s="119"/>
      <c r="CK171" s="119"/>
      <c r="CL171" s="119"/>
      <c r="CM171" s="119"/>
      <c r="CN171" s="119"/>
      <c r="CO171" s="119"/>
      <c r="CP171" s="119"/>
      <c r="CQ171" s="119"/>
      <c r="CR171" s="119"/>
      <c r="CS171" s="119"/>
      <c r="CT171" s="119"/>
      <c r="CU171" s="119"/>
      <c r="CV171" s="119"/>
      <c r="CW171" s="119"/>
      <c r="CX171" s="119"/>
      <c r="CY171" s="119"/>
      <c r="CZ171" s="119"/>
      <c r="DA171" s="119"/>
      <c r="DB171" s="119"/>
      <c r="DC171" s="119"/>
      <c r="DD171" s="119"/>
      <c r="DE171" s="119"/>
      <c r="DF171" s="119"/>
      <c r="DG171" s="119"/>
      <c r="DH171" s="119"/>
      <c r="DI171" s="119"/>
      <c r="DJ171" s="119"/>
      <c r="DK171" s="119"/>
      <c r="DL171" s="119"/>
      <c r="DM171" s="119"/>
      <c r="DN171" s="119"/>
      <c r="DO171" s="119"/>
      <c r="DP171" s="119"/>
      <c r="DQ171" s="119"/>
      <c r="DR171" s="119"/>
      <c r="DS171" s="119"/>
      <c r="DT171" s="119"/>
      <c r="DU171" s="119"/>
      <c r="DV171" s="119"/>
      <c r="DW171" s="119"/>
      <c r="DX171" s="119"/>
      <c r="DY171" s="119"/>
      <c r="DZ171" s="119"/>
      <c r="EA171" s="119"/>
      <c r="EB171" s="119"/>
      <c r="EC171" s="119"/>
      <c r="ED171" s="119"/>
      <c r="EE171" s="119"/>
      <c r="EF171" s="119"/>
      <c r="EG171" s="119"/>
      <c r="EH171" s="119"/>
      <c r="EI171" s="119"/>
      <c r="EJ171" s="119"/>
      <c r="EK171" s="119"/>
      <c r="EL171" s="119"/>
      <c r="EM171" s="119"/>
      <c r="EN171" s="119"/>
      <c r="EO171" s="119"/>
      <c r="EP171" s="119"/>
      <c r="EQ171" s="119"/>
      <c r="ER171" s="119"/>
      <c r="ES171" s="119"/>
      <c r="ET171" s="119"/>
      <c r="EU171" s="119"/>
      <c r="EV171" s="119"/>
      <c r="EW171" s="119"/>
      <c r="EX171" s="119"/>
      <c r="EY171" s="119"/>
      <c r="EZ171" s="119"/>
      <c r="FA171" s="119"/>
      <c r="FB171" s="119"/>
      <c r="FC171" s="119"/>
      <c r="FD171" s="119"/>
      <c r="FE171" s="119"/>
      <c r="FF171" s="119"/>
      <c r="FG171" s="119"/>
      <c r="FH171" s="119"/>
      <c r="FI171" s="119"/>
      <c r="FJ171" s="119"/>
      <c r="FK171" s="119"/>
      <c r="FL171" s="119"/>
      <c r="FM171" s="119"/>
      <c r="FN171" s="119"/>
      <c r="FO171" s="119"/>
      <c r="FP171" s="119"/>
      <c r="FQ171" s="119"/>
      <c r="FR171" s="119"/>
      <c r="FS171" s="119"/>
      <c r="FT171" s="119"/>
      <c r="FU171" s="119"/>
      <c r="FV171" s="119"/>
      <c r="FW171" s="119"/>
      <c r="FX171" s="119"/>
      <c r="FY171" s="119"/>
      <c r="FZ171" s="119"/>
      <c r="GA171" s="119"/>
      <c r="GB171" s="119"/>
      <c r="GC171" s="119"/>
      <c r="GD171" s="119"/>
      <c r="GE171" s="119"/>
      <c r="GF171" s="119"/>
      <c r="GG171" s="119"/>
      <c r="GH171" s="119"/>
      <c r="GI171" s="119"/>
      <c r="GJ171" s="119"/>
      <c r="GK171" s="119"/>
      <c r="GL171" s="119"/>
      <c r="GM171" s="119"/>
      <c r="GN171" s="119"/>
      <c r="GO171" s="119"/>
      <c r="GP171" s="119"/>
      <c r="GQ171" s="119"/>
      <c r="GR171" s="119"/>
      <c r="GS171" s="119"/>
      <c r="GT171" s="119"/>
      <c r="GU171" s="119"/>
      <c r="GV171" s="119"/>
      <c r="GW171" s="119"/>
      <c r="GX171" s="119"/>
      <c r="GY171" s="119"/>
      <c r="GZ171" s="119"/>
      <c r="HA171" s="119"/>
      <c r="HB171" s="119"/>
      <c r="HC171" s="119"/>
      <c r="HD171" s="119"/>
      <c r="HE171" s="119"/>
      <c r="HF171" s="119"/>
      <c r="HG171" s="119"/>
      <c r="HH171" s="119"/>
      <c r="HI171" s="119"/>
      <c r="HJ171" s="119"/>
      <c r="HK171" s="119"/>
      <c r="HL171" s="119"/>
      <c r="HM171" s="119"/>
      <c r="HN171" s="119"/>
      <c r="HO171" s="119"/>
      <c r="HP171" s="119"/>
      <c r="HQ171" s="119"/>
      <c r="HR171" s="119"/>
      <c r="HS171" s="119"/>
      <c r="HT171" s="119"/>
      <c r="HU171" s="119"/>
      <c r="HV171" s="119"/>
      <c r="HW171" s="119"/>
      <c r="HX171" s="119"/>
      <c r="HY171" s="119"/>
      <c r="HZ171" s="119"/>
      <c r="IA171" s="119"/>
      <c r="IB171" s="119"/>
      <c r="IC171" s="119"/>
      <c r="ID171" s="119"/>
      <c r="IE171" s="119"/>
      <c r="IF171" s="119"/>
      <c r="IG171" s="119"/>
      <c r="IH171" s="119"/>
      <c r="II171" s="119"/>
      <c r="IJ171" s="119"/>
      <c r="IK171" s="119"/>
      <c r="IL171" s="119"/>
      <c r="IM171" s="119"/>
      <c r="IN171" s="119"/>
      <c r="IO171" s="119"/>
      <c r="IP171" s="119"/>
      <c r="IQ171" s="119"/>
      <c r="IR171" s="119"/>
      <c r="IS171" s="119"/>
      <c r="IT171" s="119"/>
      <c r="IU171" s="119"/>
      <c r="IV171" s="119"/>
      <c r="IW171" s="119"/>
      <c r="IX171" s="119"/>
      <c r="IY171" s="119"/>
      <c r="IZ171" s="119"/>
      <c r="JA171" s="119"/>
      <c r="JB171" s="119"/>
      <c r="JC171" s="119"/>
      <c r="JD171" s="119"/>
      <c r="JE171" s="119"/>
      <c r="JF171" s="119"/>
      <c r="JG171" s="119"/>
    </row>
    <row r="172" spans="24:267" ht="5.65" customHeight="1" x14ac:dyDescent="0.2"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AX172" s="119"/>
      <c r="AY172" s="119"/>
      <c r="AZ172" s="119"/>
      <c r="BA172" s="119"/>
      <c r="BB172" s="119"/>
      <c r="BC172" s="119"/>
      <c r="BD172" s="119"/>
      <c r="BE172" s="119"/>
      <c r="BF172" s="119"/>
      <c r="BG172" s="119"/>
      <c r="BH172" s="119"/>
      <c r="BI172" s="119"/>
      <c r="BJ172" s="119"/>
      <c r="BK172" s="119"/>
      <c r="BL172" s="119"/>
      <c r="BM172" s="119"/>
      <c r="BN172" s="119"/>
      <c r="BO172" s="119"/>
      <c r="BP172" s="119"/>
      <c r="BQ172" s="119"/>
      <c r="BR172" s="119"/>
      <c r="BS172" s="119"/>
      <c r="BT172" s="119"/>
      <c r="BU172" s="119"/>
      <c r="BV172" s="119"/>
      <c r="BW172" s="119"/>
      <c r="BX172" s="119"/>
      <c r="BY172" s="119"/>
      <c r="BZ172" s="119"/>
      <c r="CA172" s="119"/>
      <c r="CB172" s="119"/>
      <c r="CC172" s="119"/>
      <c r="CD172" s="119"/>
      <c r="CE172" s="119"/>
      <c r="CF172" s="119"/>
      <c r="CG172" s="119"/>
      <c r="CH172" s="119"/>
      <c r="CI172" s="119"/>
      <c r="CJ172" s="119"/>
      <c r="CK172" s="119"/>
      <c r="CL172" s="119"/>
      <c r="CM172" s="119"/>
      <c r="CN172" s="119"/>
      <c r="CO172" s="119"/>
      <c r="CP172" s="119"/>
      <c r="CQ172" s="119"/>
      <c r="CR172" s="119"/>
      <c r="CS172" s="119"/>
      <c r="CT172" s="119"/>
      <c r="CU172" s="119"/>
      <c r="CV172" s="119"/>
      <c r="CW172" s="119"/>
      <c r="CX172" s="119"/>
      <c r="CY172" s="119"/>
      <c r="CZ172" s="119"/>
      <c r="DA172" s="119"/>
      <c r="DB172" s="119"/>
      <c r="DC172" s="119"/>
      <c r="DD172" s="119"/>
      <c r="DE172" s="119"/>
      <c r="DF172" s="119"/>
      <c r="DG172" s="119"/>
      <c r="DH172" s="119"/>
      <c r="DI172" s="119"/>
      <c r="DJ172" s="119"/>
      <c r="DK172" s="119"/>
      <c r="DL172" s="119"/>
      <c r="DM172" s="119"/>
      <c r="DN172" s="119"/>
      <c r="DO172" s="119"/>
      <c r="DP172" s="119"/>
      <c r="DQ172" s="119"/>
      <c r="DR172" s="119"/>
      <c r="DS172" s="119"/>
      <c r="DT172" s="119"/>
      <c r="DU172" s="119"/>
      <c r="DV172" s="119"/>
      <c r="DW172" s="119"/>
      <c r="DX172" s="119"/>
      <c r="DY172" s="119"/>
      <c r="DZ172" s="119"/>
      <c r="EA172" s="119"/>
      <c r="EB172" s="119"/>
      <c r="EC172" s="119"/>
      <c r="ED172" s="119"/>
      <c r="EE172" s="119"/>
      <c r="EF172" s="119"/>
      <c r="EG172" s="119"/>
      <c r="EH172" s="119"/>
      <c r="EI172" s="119"/>
      <c r="EJ172" s="119"/>
      <c r="EK172" s="119"/>
      <c r="EL172" s="119"/>
      <c r="EM172" s="119"/>
      <c r="EN172" s="119"/>
      <c r="EO172" s="119"/>
      <c r="EP172" s="119"/>
      <c r="EQ172" s="119"/>
      <c r="ER172" s="119"/>
      <c r="ES172" s="119"/>
      <c r="ET172" s="119"/>
      <c r="EU172" s="119"/>
      <c r="EV172" s="119"/>
      <c r="EW172" s="119"/>
      <c r="EX172" s="119"/>
      <c r="EY172" s="119"/>
      <c r="EZ172" s="119"/>
      <c r="FA172" s="119"/>
      <c r="FB172" s="119"/>
      <c r="FC172" s="119"/>
      <c r="FD172" s="119"/>
      <c r="FE172" s="119"/>
      <c r="FF172" s="119"/>
      <c r="FG172" s="119"/>
      <c r="FH172" s="119"/>
      <c r="FI172" s="119"/>
      <c r="FJ172" s="119"/>
      <c r="FK172" s="119"/>
      <c r="FL172" s="119"/>
      <c r="FM172" s="119"/>
      <c r="FN172" s="119"/>
      <c r="FO172" s="119"/>
      <c r="FP172" s="119"/>
      <c r="FQ172" s="119"/>
      <c r="FR172" s="119"/>
      <c r="FS172" s="119"/>
      <c r="FT172" s="119"/>
      <c r="FU172" s="119"/>
      <c r="FV172" s="119"/>
      <c r="FW172" s="119"/>
      <c r="FX172" s="119"/>
      <c r="FY172" s="119"/>
      <c r="FZ172" s="119"/>
      <c r="GA172" s="119"/>
      <c r="GB172" s="119"/>
      <c r="GC172" s="119"/>
      <c r="GD172" s="119"/>
      <c r="GE172" s="119"/>
      <c r="GF172" s="119"/>
      <c r="GG172" s="119"/>
      <c r="GH172" s="119"/>
      <c r="GI172" s="119"/>
      <c r="GJ172" s="119"/>
      <c r="GK172" s="119"/>
      <c r="GL172" s="119"/>
      <c r="GM172" s="119"/>
      <c r="GN172" s="119"/>
      <c r="GO172" s="119"/>
      <c r="GP172" s="119"/>
      <c r="GQ172" s="119"/>
      <c r="GR172" s="119"/>
      <c r="GS172" s="119"/>
      <c r="GT172" s="119"/>
      <c r="GU172" s="119"/>
      <c r="GV172" s="119"/>
      <c r="GW172" s="119"/>
      <c r="GX172" s="119"/>
      <c r="GY172" s="119"/>
      <c r="GZ172" s="119"/>
      <c r="HA172" s="119"/>
      <c r="HB172" s="119"/>
      <c r="HC172" s="119"/>
      <c r="HD172" s="119"/>
      <c r="HE172" s="119"/>
      <c r="HF172" s="119"/>
      <c r="HG172" s="119"/>
      <c r="HH172" s="119"/>
      <c r="HI172" s="119"/>
      <c r="HJ172" s="119"/>
      <c r="HK172" s="119"/>
      <c r="HL172" s="119"/>
      <c r="HM172" s="119"/>
      <c r="HN172" s="119"/>
      <c r="HO172" s="119"/>
      <c r="HP172" s="119"/>
      <c r="HQ172" s="119"/>
      <c r="HR172" s="119"/>
      <c r="HS172" s="119"/>
      <c r="HT172" s="119"/>
      <c r="HU172" s="119"/>
      <c r="HV172" s="119"/>
      <c r="HW172" s="119"/>
      <c r="HX172" s="119"/>
      <c r="HY172" s="119"/>
      <c r="HZ172" s="119"/>
      <c r="IA172" s="119"/>
      <c r="IB172" s="119"/>
      <c r="IC172" s="119"/>
      <c r="ID172" s="119"/>
      <c r="IE172" s="119"/>
      <c r="IF172" s="119"/>
      <c r="IG172" s="119"/>
      <c r="IH172" s="119"/>
      <c r="II172" s="119"/>
      <c r="IJ172" s="119"/>
      <c r="IK172" s="119"/>
      <c r="IL172" s="119"/>
      <c r="IM172" s="119"/>
      <c r="IN172" s="119"/>
      <c r="IO172" s="119"/>
      <c r="IP172" s="119"/>
      <c r="IQ172" s="119"/>
      <c r="IR172" s="119"/>
      <c r="IS172" s="119"/>
      <c r="IT172" s="119"/>
      <c r="IU172" s="119"/>
      <c r="IV172" s="119"/>
      <c r="IW172" s="119"/>
      <c r="IX172" s="119"/>
      <c r="IY172" s="119"/>
      <c r="IZ172" s="119"/>
      <c r="JA172" s="119"/>
      <c r="JB172" s="119"/>
      <c r="JC172" s="119"/>
      <c r="JD172" s="119"/>
      <c r="JE172" s="119"/>
      <c r="JF172" s="119"/>
      <c r="JG172" s="119"/>
    </row>
    <row r="173" spans="24:267" ht="5.65" customHeight="1" x14ac:dyDescent="0.2"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19"/>
      <c r="BF173" s="119"/>
      <c r="BG173" s="119"/>
      <c r="BH173" s="119"/>
      <c r="BI173" s="119"/>
      <c r="BJ173" s="119"/>
      <c r="BK173" s="119"/>
      <c r="BL173" s="119"/>
      <c r="BM173" s="119"/>
      <c r="BN173" s="119"/>
      <c r="BO173" s="119"/>
      <c r="BP173" s="119"/>
      <c r="BQ173" s="119"/>
      <c r="BR173" s="119"/>
      <c r="BS173" s="119"/>
      <c r="BT173" s="119"/>
      <c r="BU173" s="119"/>
      <c r="BV173" s="119"/>
      <c r="BW173" s="119"/>
      <c r="BX173" s="119"/>
      <c r="BY173" s="119"/>
      <c r="BZ173" s="119"/>
      <c r="CA173" s="119"/>
      <c r="CB173" s="119"/>
      <c r="CC173" s="119"/>
      <c r="CD173" s="119"/>
      <c r="CE173" s="119"/>
      <c r="CF173" s="119"/>
      <c r="CG173" s="119"/>
      <c r="CH173" s="119"/>
      <c r="CI173" s="119"/>
      <c r="CJ173" s="119"/>
      <c r="CK173" s="119"/>
      <c r="CL173" s="119"/>
      <c r="CM173" s="119"/>
      <c r="CN173" s="119"/>
      <c r="CO173" s="119"/>
      <c r="CP173" s="119"/>
      <c r="CQ173" s="119"/>
      <c r="CR173" s="119"/>
      <c r="CS173" s="119"/>
      <c r="CT173" s="119"/>
      <c r="CU173" s="119"/>
      <c r="CV173" s="119"/>
      <c r="CW173" s="119"/>
      <c r="CX173" s="119"/>
      <c r="CY173" s="119"/>
      <c r="CZ173" s="119"/>
      <c r="DA173" s="119"/>
      <c r="DB173" s="119"/>
      <c r="DC173" s="119"/>
      <c r="DD173" s="119"/>
      <c r="DE173" s="119"/>
      <c r="DF173" s="119"/>
      <c r="DG173" s="119"/>
      <c r="DH173" s="119"/>
      <c r="DI173" s="119"/>
      <c r="DJ173" s="119"/>
      <c r="DK173" s="119"/>
      <c r="DL173" s="119"/>
      <c r="DM173" s="119"/>
      <c r="DN173" s="119"/>
      <c r="DO173" s="119"/>
      <c r="DP173" s="119"/>
      <c r="DQ173" s="119"/>
      <c r="DR173" s="119"/>
      <c r="DS173" s="119"/>
      <c r="DT173" s="119"/>
      <c r="DU173" s="119"/>
      <c r="DV173" s="119"/>
      <c r="DW173" s="119"/>
      <c r="DX173" s="119"/>
      <c r="DY173" s="119"/>
      <c r="DZ173" s="119"/>
      <c r="EA173" s="119"/>
      <c r="EB173" s="119"/>
      <c r="EC173" s="119"/>
      <c r="ED173" s="119"/>
      <c r="EE173" s="119"/>
      <c r="EF173" s="119"/>
      <c r="EG173" s="119"/>
      <c r="EH173" s="119"/>
      <c r="EI173" s="119"/>
      <c r="EJ173" s="119"/>
      <c r="EK173" s="119"/>
      <c r="EL173" s="119"/>
      <c r="EM173" s="119"/>
      <c r="EN173" s="119"/>
      <c r="EO173" s="119"/>
      <c r="EP173" s="119"/>
      <c r="EQ173" s="119"/>
      <c r="ER173" s="119"/>
      <c r="ES173" s="119"/>
      <c r="ET173" s="119"/>
      <c r="EU173" s="119"/>
      <c r="EV173" s="119"/>
      <c r="EW173" s="119"/>
      <c r="EX173" s="119"/>
      <c r="EY173" s="119"/>
      <c r="EZ173" s="119"/>
      <c r="FA173" s="119"/>
      <c r="FB173" s="119"/>
      <c r="FC173" s="119"/>
      <c r="FD173" s="119"/>
      <c r="FE173" s="119"/>
      <c r="FF173" s="119"/>
      <c r="FG173" s="119"/>
      <c r="FH173" s="119"/>
      <c r="FI173" s="119"/>
      <c r="FJ173" s="119"/>
      <c r="FK173" s="119"/>
      <c r="FL173" s="119"/>
      <c r="FM173" s="119"/>
      <c r="FN173" s="119"/>
      <c r="FO173" s="119"/>
      <c r="FP173" s="119"/>
      <c r="FQ173" s="119"/>
      <c r="FR173" s="119"/>
      <c r="FS173" s="119"/>
      <c r="FT173" s="119"/>
      <c r="FU173" s="119"/>
      <c r="FV173" s="119"/>
      <c r="FW173" s="119"/>
      <c r="FX173" s="119"/>
      <c r="FY173" s="119"/>
      <c r="FZ173" s="119"/>
      <c r="GA173" s="119"/>
      <c r="GB173" s="119"/>
      <c r="GC173" s="119"/>
      <c r="GD173" s="119"/>
      <c r="GE173" s="119"/>
      <c r="GF173" s="119"/>
      <c r="GG173" s="119"/>
      <c r="GH173" s="119"/>
      <c r="GI173" s="119"/>
      <c r="GJ173" s="119"/>
      <c r="GK173" s="119"/>
      <c r="GL173" s="119"/>
      <c r="GM173" s="119"/>
      <c r="GN173" s="119"/>
      <c r="GO173" s="119"/>
      <c r="GP173" s="119"/>
      <c r="GQ173" s="119"/>
      <c r="GR173" s="119"/>
      <c r="GS173" s="119"/>
      <c r="GT173" s="119"/>
      <c r="GU173" s="119"/>
      <c r="GV173" s="119"/>
      <c r="GW173" s="119"/>
      <c r="GX173" s="119"/>
      <c r="GY173" s="119"/>
      <c r="GZ173" s="119"/>
      <c r="HA173" s="119"/>
      <c r="HB173" s="119"/>
      <c r="HC173" s="119"/>
      <c r="HD173" s="119"/>
      <c r="HE173" s="119"/>
      <c r="HF173" s="119"/>
      <c r="HG173" s="119"/>
      <c r="HH173" s="119"/>
      <c r="HI173" s="119"/>
      <c r="HJ173" s="119"/>
      <c r="HK173" s="119"/>
      <c r="HL173" s="119"/>
      <c r="HM173" s="119"/>
      <c r="HN173" s="119"/>
      <c r="HO173" s="119"/>
      <c r="HP173" s="119"/>
      <c r="HQ173" s="119"/>
      <c r="HR173" s="119"/>
      <c r="HS173" s="119"/>
      <c r="HT173" s="119"/>
      <c r="HU173" s="119"/>
      <c r="HV173" s="119"/>
      <c r="HW173" s="119"/>
      <c r="HX173" s="119"/>
      <c r="HY173" s="119"/>
      <c r="HZ173" s="119"/>
      <c r="IA173" s="119"/>
      <c r="IB173" s="119"/>
      <c r="IC173" s="119"/>
      <c r="ID173" s="119"/>
      <c r="IE173" s="119"/>
      <c r="IF173" s="119"/>
      <c r="IG173" s="119"/>
      <c r="IH173" s="119"/>
      <c r="II173" s="119"/>
      <c r="IJ173" s="119"/>
      <c r="IK173" s="119"/>
      <c r="IL173" s="119"/>
      <c r="IM173" s="119"/>
      <c r="IN173" s="119"/>
      <c r="IO173" s="119"/>
      <c r="IP173" s="119"/>
      <c r="IQ173" s="119"/>
      <c r="IR173" s="119"/>
      <c r="IS173" s="119"/>
      <c r="IT173" s="119"/>
      <c r="IU173" s="119"/>
      <c r="IV173" s="119"/>
      <c r="IW173" s="119"/>
      <c r="IX173" s="119"/>
      <c r="IY173" s="119"/>
      <c r="IZ173" s="119"/>
      <c r="JA173" s="119"/>
      <c r="JB173" s="119"/>
      <c r="JC173" s="119"/>
      <c r="JD173" s="119"/>
      <c r="JE173" s="119"/>
      <c r="JF173" s="119"/>
      <c r="JG173" s="119"/>
    </row>
    <row r="174" spans="24:267" ht="5.65" customHeight="1" x14ac:dyDescent="0.2"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  <c r="AV174" s="119"/>
      <c r="AW174" s="119"/>
      <c r="AX174" s="119"/>
      <c r="AY174" s="119"/>
      <c r="AZ174" s="119"/>
      <c r="BA174" s="119"/>
      <c r="BB174" s="119"/>
      <c r="BC174" s="119"/>
      <c r="BD174" s="119"/>
      <c r="BE174" s="119"/>
      <c r="BF174" s="119"/>
      <c r="BG174" s="119"/>
      <c r="BH174" s="119"/>
      <c r="BI174" s="119"/>
      <c r="BJ174" s="119"/>
      <c r="BK174" s="119"/>
      <c r="BL174" s="119"/>
      <c r="BM174" s="119"/>
      <c r="BN174" s="119"/>
      <c r="BO174" s="119"/>
      <c r="BP174" s="119"/>
      <c r="BQ174" s="119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19"/>
      <c r="CB174" s="119"/>
      <c r="CC174" s="119"/>
      <c r="CD174" s="119"/>
      <c r="CE174" s="119"/>
      <c r="CF174" s="119"/>
      <c r="CG174" s="119"/>
      <c r="CH174" s="119"/>
      <c r="CI174" s="119"/>
      <c r="CJ174" s="119"/>
      <c r="CK174" s="119"/>
      <c r="CL174" s="119"/>
      <c r="CM174" s="119"/>
      <c r="CN174" s="119"/>
      <c r="CO174" s="119"/>
      <c r="CP174" s="119"/>
      <c r="CQ174" s="119"/>
      <c r="CR174" s="119"/>
      <c r="CS174" s="119"/>
      <c r="CT174" s="119"/>
      <c r="CU174" s="119"/>
      <c r="CV174" s="119"/>
      <c r="CW174" s="119"/>
      <c r="CX174" s="119"/>
      <c r="CY174" s="119"/>
      <c r="CZ174" s="119"/>
      <c r="DA174" s="119"/>
      <c r="DB174" s="119"/>
      <c r="DC174" s="119"/>
      <c r="DD174" s="119"/>
      <c r="DE174" s="119"/>
      <c r="DF174" s="119"/>
      <c r="DG174" s="119"/>
      <c r="DH174" s="119"/>
      <c r="DI174" s="119"/>
      <c r="DJ174" s="119"/>
      <c r="DK174" s="119"/>
      <c r="DL174" s="119"/>
      <c r="DM174" s="119"/>
      <c r="DN174" s="119"/>
      <c r="DO174" s="119"/>
      <c r="DP174" s="119"/>
      <c r="DQ174" s="119"/>
      <c r="DR174" s="119"/>
      <c r="DS174" s="119"/>
      <c r="DT174" s="119"/>
      <c r="DU174" s="119"/>
      <c r="DV174" s="119"/>
      <c r="DW174" s="119"/>
      <c r="DX174" s="119"/>
      <c r="DY174" s="119"/>
      <c r="DZ174" s="119"/>
      <c r="EA174" s="119"/>
      <c r="EB174" s="119"/>
      <c r="EC174" s="119"/>
      <c r="ED174" s="119"/>
      <c r="EE174" s="119"/>
      <c r="EF174" s="119"/>
      <c r="EG174" s="119"/>
      <c r="EH174" s="119"/>
      <c r="EI174" s="119"/>
      <c r="EJ174" s="119"/>
      <c r="EK174" s="119"/>
      <c r="EL174" s="119"/>
      <c r="EM174" s="119"/>
      <c r="EN174" s="119"/>
      <c r="EO174" s="119"/>
      <c r="EP174" s="119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19"/>
      <c r="FA174" s="119"/>
      <c r="FB174" s="119"/>
      <c r="FC174" s="119"/>
      <c r="FD174" s="119"/>
      <c r="FE174" s="119"/>
      <c r="FF174" s="119"/>
      <c r="FG174" s="119"/>
      <c r="FH174" s="119"/>
      <c r="FI174" s="119"/>
      <c r="FJ174" s="119"/>
      <c r="FK174" s="119"/>
      <c r="FL174" s="119"/>
      <c r="FM174" s="119"/>
      <c r="FN174" s="119"/>
      <c r="FO174" s="119"/>
      <c r="FP174" s="119"/>
      <c r="FQ174" s="119"/>
      <c r="FR174" s="119"/>
      <c r="FS174" s="119"/>
      <c r="FT174" s="119"/>
      <c r="FU174" s="119"/>
      <c r="FV174" s="119"/>
      <c r="FW174" s="119"/>
      <c r="FX174" s="119"/>
      <c r="FY174" s="119"/>
      <c r="FZ174" s="119"/>
      <c r="GA174" s="119"/>
      <c r="GB174" s="119"/>
      <c r="GC174" s="119"/>
      <c r="GD174" s="119"/>
      <c r="GE174" s="119"/>
      <c r="GF174" s="119"/>
      <c r="GG174" s="119"/>
      <c r="GH174" s="119"/>
      <c r="GI174" s="119"/>
      <c r="GJ174" s="119"/>
      <c r="GK174" s="119"/>
      <c r="GL174" s="119"/>
      <c r="GM174" s="119"/>
      <c r="GN174" s="119"/>
      <c r="GO174" s="119"/>
      <c r="GP174" s="119"/>
      <c r="GQ174" s="119"/>
      <c r="GR174" s="119"/>
      <c r="GS174" s="119"/>
      <c r="GT174" s="119"/>
      <c r="GU174" s="119"/>
      <c r="GV174" s="119"/>
      <c r="GW174" s="119"/>
      <c r="GX174" s="119"/>
      <c r="GY174" s="119"/>
      <c r="GZ174" s="119"/>
      <c r="HA174" s="119"/>
      <c r="HB174" s="119"/>
      <c r="HC174" s="119"/>
      <c r="HD174" s="119"/>
      <c r="HE174" s="119"/>
      <c r="HF174" s="119"/>
      <c r="HG174" s="119"/>
      <c r="HH174" s="119"/>
      <c r="HI174" s="119"/>
      <c r="HJ174" s="119"/>
      <c r="HK174" s="119"/>
      <c r="HL174" s="119"/>
      <c r="HM174" s="119"/>
      <c r="HN174" s="119"/>
      <c r="HO174" s="119"/>
      <c r="HP174" s="119"/>
      <c r="HQ174" s="119"/>
      <c r="HR174" s="119"/>
      <c r="HS174" s="119"/>
      <c r="HT174" s="119"/>
      <c r="HU174" s="119"/>
      <c r="HV174" s="119"/>
      <c r="HW174" s="119"/>
      <c r="HX174" s="119"/>
      <c r="HY174" s="119"/>
      <c r="HZ174" s="119"/>
      <c r="IA174" s="119"/>
      <c r="IB174" s="119"/>
      <c r="IC174" s="119"/>
      <c r="ID174" s="119"/>
      <c r="IE174" s="119"/>
      <c r="IF174" s="119"/>
      <c r="IG174" s="119"/>
      <c r="IH174" s="119"/>
      <c r="II174" s="119"/>
      <c r="IJ174" s="119"/>
      <c r="IK174" s="119"/>
      <c r="IL174" s="119"/>
      <c r="IM174" s="119"/>
      <c r="IN174" s="119"/>
      <c r="IO174" s="119"/>
      <c r="IP174" s="119"/>
      <c r="IQ174" s="119"/>
      <c r="IR174" s="119"/>
      <c r="IS174" s="119"/>
      <c r="IT174" s="119"/>
      <c r="IU174" s="119"/>
      <c r="IV174" s="119"/>
      <c r="IW174" s="119"/>
      <c r="IX174" s="119"/>
      <c r="IY174" s="119"/>
      <c r="IZ174" s="119"/>
      <c r="JA174" s="119"/>
      <c r="JB174" s="119"/>
      <c r="JC174" s="119"/>
      <c r="JD174" s="119"/>
      <c r="JE174" s="119"/>
      <c r="JF174" s="119"/>
      <c r="JG174" s="119"/>
    </row>
    <row r="175" spans="24:267" ht="5.65" customHeight="1" x14ac:dyDescent="0.2"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/>
      <c r="BI175" s="119"/>
      <c r="BJ175" s="119"/>
      <c r="BK175" s="119"/>
      <c r="BL175" s="119"/>
      <c r="BM175" s="119"/>
      <c r="BN175" s="119"/>
      <c r="BO175" s="119"/>
      <c r="BP175" s="119"/>
      <c r="BQ175" s="119"/>
      <c r="BR175" s="119"/>
      <c r="BS175" s="119"/>
      <c r="BT175" s="119"/>
      <c r="BU175" s="119"/>
      <c r="BV175" s="119"/>
      <c r="BW175" s="119"/>
      <c r="BX175" s="119"/>
      <c r="BY175" s="119"/>
      <c r="BZ175" s="119"/>
      <c r="CA175" s="119"/>
      <c r="CB175" s="119"/>
      <c r="CC175" s="119"/>
      <c r="CD175" s="119"/>
      <c r="CE175" s="119"/>
      <c r="CF175" s="119"/>
      <c r="CG175" s="119"/>
      <c r="CH175" s="119"/>
      <c r="CI175" s="119"/>
      <c r="CJ175" s="119"/>
      <c r="CK175" s="119"/>
      <c r="CL175" s="119"/>
      <c r="CM175" s="119"/>
      <c r="CN175" s="119"/>
      <c r="CO175" s="119"/>
      <c r="CP175" s="119"/>
      <c r="CQ175" s="119"/>
      <c r="CR175" s="119"/>
      <c r="CS175" s="119"/>
      <c r="CT175" s="119"/>
      <c r="CU175" s="119"/>
      <c r="CV175" s="119"/>
      <c r="CW175" s="119"/>
      <c r="CX175" s="119"/>
      <c r="CY175" s="119"/>
      <c r="CZ175" s="119"/>
      <c r="DA175" s="119"/>
      <c r="DB175" s="119"/>
      <c r="DC175" s="119"/>
      <c r="DD175" s="119"/>
      <c r="DE175" s="119"/>
      <c r="DF175" s="119"/>
      <c r="DG175" s="119"/>
      <c r="DH175" s="119"/>
      <c r="DI175" s="119"/>
      <c r="DJ175" s="119"/>
      <c r="DK175" s="119"/>
      <c r="DL175" s="119"/>
      <c r="DM175" s="119"/>
      <c r="DN175" s="119"/>
      <c r="DO175" s="119"/>
      <c r="DP175" s="119"/>
      <c r="DQ175" s="119"/>
      <c r="DR175" s="119"/>
      <c r="DS175" s="119"/>
      <c r="DT175" s="119"/>
      <c r="DU175" s="119"/>
      <c r="DV175" s="119"/>
      <c r="DW175" s="119"/>
      <c r="DX175" s="119"/>
      <c r="DY175" s="119"/>
      <c r="DZ175" s="119"/>
      <c r="EA175" s="119"/>
      <c r="EB175" s="119"/>
      <c r="EC175" s="119"/>
      <c r="ED175" s="119"/>
      <c r="EE175" s="119"/>
      <c r="EF175" s="119"/>
      <c r="EG175" s="119"/>
      <c r="EH175" s="119"/>
      <c r="EI175" s="119"/>
      <c r="EJ175" s="119"/>
      <c r="EK175" s="119"/>
      <c r="EL175" s="119"/>
      <c r="EM175" s="119"/>
      <c r="EN175" s="119"/>
      <c r="EO175" s="119"/>
      <c r="EP175" s="119"/>
      <c r="EQ175" s="119"/>
      <c r="ER175" s="119"/>
      <c r="ES175" s="119"/>
      <c r="ET175" s="119"/>
      <c r="EU175" s="119"/>
      <c r="EV175" s="119"/>
      <c r="EW175" s="119"/>
      <c r="EX175" s="119"/>
      <c r="EY175" s="119"/>
      <c r="EZ175" s="119"/>
      <c r="FA175" s="119"/>
      <c r="FB175" s="119"/>
      <c r="FC175" s="119"/>
      <c r="FD175" s="119"/>
      <c r="FE175" s="119"/>
      <c r="FF175" s="119"/>
      <c r="FG175" s="119"/>
      <c r="FH175" s="119"/>
      <c r="FI175" s="119"/>
      <c r="FJ175" s="119"/>
      <c r="FK175" s="119"/>
      <c r="FL175" s="119"/>
      <c r="FM175" s="119"/>
      <c r="FN175" s="119"/>
      <c r="FO175" s="119"/>
      <c r="FP175" s="119"/>
      <c r="FQ175" s="119"/>
      <c r="FR175" s="119"/>
      <c r="FS175" s="119"/>
      <c r="FT175" s="119"/>
      <c r="FU175" s="119"/>
      <c r="FV175" s="119"/>
      <c r="FW175" s="119"/>
      <c r="FX175" s="119"/>
      <c r="FY175" s="119"/>
      <c r="FZ175" s="119"/>
      <c r="GA175" s="119"/>
      <c r="GB175" s="119"/>
      <c r="GC175" s="119"/>
      <c r="GD175" s="119"/>
      <c r="GE175" s="119"/>
      <c r="GF175" s="119"/>
      <c r="GG175" s="119"/>
      <c r="GH175" s="119"/>
      <c r="GI175" s="119"/>
      <c r="GJ175" s="119"/>
      <c r="GK175" s="119"/>
      <c r="GL175" s="119"/>
      <c r="GM175" s="119"/>
      <c r="GN175" s="119"/>
      <c r="GO175" s="119"/>
      <c r="GP175" s="119"/>
      <c r="GQ175" s="119"/>
      <c r="GR175" s="119"/>
      <c r="GS175" s="119"/>
      <c r="GT175" s="119"/>
      <c r="GU175" s="119"/>
      <c r="GV175" s="119"/>
      <c r="GW175" s="119"/>
      <c r="GX175" s="119"/>
      <c r="GY175" s="119"/>
      <c r="GZ175" s="119"/>
      <c r="HA175" s="119"/>
      <c r="HB175" s="119"/>
      <c r="HC175" s="119"/>
      <c r="HD175" s="119"/>
      <c r="HE175" s="119"/>
      <c r="HF175" s="119"/>
      <c r="HG175" s="119"/>
      <c r="HH175" s="119"/>
      <c r="HI175" s="119"/>
      <c r="HJ175" s="119"/>
      <c r="HK175" s="119"/>
      <c r="HL175" s="119"/>
      <c r="HM175" s="119"/>
      <c r="HN175" s="119"/>
      <c r="HO175" s="119"/>
      <c r="HP175" s="119"/>
      <c r="HQ175" s="119"/>
      <c r="HR175" s="119"/>
      <c r="HS175" s="119"/>
      <c r="HT175" s="119"/>
      <c r="HU175" s="119"/>
      <c r="HV175" s="119"/>
      <c r="HW175" s="119"/>
      <c r="HX175" s="119"/>
      <c r="HY175" s="119"/>
      <c r="HZ175" s="119"/>
      <c r="IA175" s="119"/>
      <c r="IB175" s="119"/>
      <c r="IC175" s="119"/>
      <c r="ID175" s="119"/>
      <c r="IE175" s="119"/>
      <c r="IF175" s="119"/>
      <c r="IG175" s="119"/>
      <c r="IH175" s="119"/>
      <c r="II175" s="119"/>
      <c r="IJ175" s="119"/>
      <c r="IK175" s="119"/>
      <c r="IL175" s="119"/>
      <c r="IM175" s="119"/>
      <c r="IN175" s="119"/>
      <c r="IO175" s="119"/>
      <c r="IP175" s="119"/>
      <c r="IQ175" s="119"/>
      <c r="IR175" s="119"/>
      <c r="IS175" s="119"/>
      <c r="IT175" s="119"/>
      <c r="IU175" s="119"/>
      <c r="IV175" s="119"/>
      <c r="IW175" s="119"/>
      <c r="IX175" s="119"/>
      <c r="IY175" s="119"/>
      <c r="IZ175" s="119"/>
      <c r="JA175" s="119"/>
      <c r="JB175" s="119"/>
      <c r="JC175" s="119"/>
      <c r="JD175" s="119"/>
      <c r="JE175" s="119"/>
      <c r="JF175" s="119"/>
      <c r="JG175" s="119"/>
    </row>
    <row r="176" spans="24:267" ht="5.65" customHeight="1" x14ac:dyDescent="0.2"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119"/>
      <c r="AR176" s="119"/>
      <c r="AS176" s="119"/>
      <c r="AT176" s="119"/>
      <c r="AU176" s="119"/>
      <c r="AV176" s="119"/>
      <c r="AW176" s="119"/>
      <c r="AX176" s="119"/>
      <c r="AY176" s="119"/>
      <c r="AZ176" s="119"/>
      <c r="BA176" s="119"/>
      <c r="BB176" s="119"/>
      <c r="BC176" s="119"/>
      <c r="BD176" s="119"/>
      <c r="BE176" s="119"/>
      <c r="BF176" s="119"/>
      <c r="BG176" s="119"/>
      <c r="BH176" s="119"/>
      <c r="BI176" s="119"/>
      <c r="BJ176" s="119"/>
      <c r="BK176" s="119"/>
      <c r="BL176" s="119"/>
      <c r="BM176" s="119"/>
      <c r="BN176" s="119"/>
      <c r="BO176" s="119"/>
      <c r="BP176" s="119"/>
      <c r="BQ176" s="119"/>
      <c r="BR176" s="119"/>
      <c r="BS176" s="119"/>
      <c r="BT176" s="119"/>
      <c r="BU176" s="119"/>
      <c r="BV176" s="119"/>
      <c r="BW176" s="119"/>
      <c r="BX176" s="119"/>
      <c r="BY176" s="119"/>
      <c r="BZ176" s="119"/>
      <c r="CA176" s="119"/>
      <c r="CB176" s="119"/>
      <c r="CC176" s="119"/>
      <c r="CD176" s="119"/>
      <c r="CE176" s="119"/>
      <c r="CF176" s="119"/>
      <c r="CG176" s="119"/>
      <c r="CH176" s="119"/>
      <c r="CI176" s="119"/>
      <c r="CJ176" s="119"/>
      <c r="CK176" s="119"/>
      <c r="CL176" s="119"/>
      <c r="CM176" s="119"/>
      <c r="CN176" s="119"/>
      <c r="CO176" s="119"/>
      <c r="CP176" s="119"/>
      <c r="CQ176" s="119"/>
      <c r="CR176" s="119"/>
      <c r="CS176" s="119"/>
      <c r="CT176" s="119"/>
      <c r="CU176" s="119"/>
      <c r="CV176" s="119"/>
      <c r="CW176" s="119"/>
      <c r="CX176" s="119"/>
      <c r="CY176" s="119"/>
      <c r="CZ176" s="119"/>
      <c r="DA176" s="119"/>
      <c r="DB176" s="119"/>
      <c r="DC176" s="119"/>
      <c r="DD176" s="119"/>
      <c r="DE176" s="119"/>
      <c r="DF176" s="119"/>
      <c r="DG176" s="119"/>
      <c r="DH176" s="119"/>
      <c r="DI176" s="119"/>
      <c r="DJ176" s="119"/>
      <c r="DK176" s="119"/>
      <c r="DL176" s="119"/>
      <c r="DM176" s="119"/>
      <c r="DN176" s="119"/>
      <c r="DO176" s="119"/>
      <c r="DP176" s="119"/>
      <c r="DQ176" s="119"/>
      <c r="DR176" s="119"/>
      <c r="DS176" s="119"/>
      <c r="DT176" s="119"/>
      <c r="DU176" s="119"/>
      <c r="DV176" s="119"/>
      <c r="DW176" s="119"/>
      <c r="DX176" s="119"/>
      <c r="DY176" s="119"/>
      <c r="DZ176" s="119"/>
      <c r="EA176" s="119"/>
      <c r="EB176" s="119"/>
      <c r="EC176" s="119"/>
      <c r="ED176" s="119"/>
      <c r="EE176" s="119"/>
      <c r="EF176" s="119"/>
      <c r="EG176" s="119"/>
      <c r="EH176" s="119"/>
      <c r="EI176" s="119"/>
      <c r="EJ176" s="119"/>
      <c r="EK176" s="119"/>
      <c r="EL176" s="119"/>
      <c r="EM176" s="119"/>
      <c r="EN176" s="119"/>
      <c r="EO176" s="119"/>
      <c r="EP176" s="119"/>
      <c r="EQ176" s="119"/>
      <c r="ER176" s="119"/>
      <c r="ES176" s="119"/>
      <c r="ET176" s="119"/>
      <c r="EU176" s="119"/>
      <c r="EV176" s="119"/>
      <c r="EW176" s="119"/>
      <c r="EX176" s="119"/>
      <c r="EY176" s="119"/>
      <c r="EZ176" s="119"/>
      <c r="FA176" s="119"/>
      <c r="FB176" s="119"/>
      <c r="FC176" s="119"/>
      <c r="FD176" s="119"/>
      <c r="FE176" s="119"/>
      <c r="FF176" s="119"/>
      <c r="FG176" s="119"/>
      <c r="FH176" s="119"/>
      <c r="FI176" s="119"/>
      <c r="FJ176" s="119"/>
      <c r="FK176" s="119"/>
      <c r="FL176" s="119"/>
      <c r="FM176" s="119"/>
      <c r="FN176" s="119"/>
      <c r="FO176" s="119"/>
      <c r="FP176" s="119"/>
      <c r="FQ176" s="119"/>
      <c r="FR176" s="119"/>
      <c r="FS176" s="119"/>
      <c r="FT176" s="119"/>
      <c r="FU176" s="119"/>
      <c r="FV176" s="119"/>
      <c r="FW176" s="119"/>
      <c r="FX176" s="119"/>
      <c r="FY176" s="119"/>
      <c r="FZ176" s="119"/>
      <c r="GA176" s="119"/>
      <c r="GB176" s="119"/>
      <c r="GC176" s="119"/>
      <c r="GD176" s="119"/>
      <c r="GE176" s="119"/>
      <c r="GF176" s="119"/>
      <c r="GG176" s="119"/>
      <c r="GH176" s="119"/>
      <c r="GI176" s="119"/>
      <c r="GJ176" s="119"/>
      <c r="GK176" s="119"/>
      <c r="GL176" s="119"/>
      <c r="GM176" s="119"/>
      <c r="GN176" s="119"/>
      <c r="GO176" s="119"/>
      <c r="GP176" s="119"/>
      <c r="GQ176" s="119"/>
      <c r="GR176" s="119"/>
      <c r="GS176" s="119"/>
      <c r="GT176" s="119"/>
      <c r="GU176" s="119"/>
      <c r="GV176" s="119"/>
      <c r="GW176" s="119"/>
      <c r="GX176" s="119"/>
      <c r="GY176" s="119"/>
      <c r="GZ176" s="119"/>
      <c r="HA176" s="119"/>
      <c r="HB176" s="119"/>
      <c r="HC176" s="119"/>
      <c r="HD176" s="119"/>
      <c r="HE176" s="119"/>
      <c r="HF176" s="119"/>
      <c r="HG176" s="119"/>
      <c r="HH176" s="119"/>
      <c r="HI176" s="119"/>
      <c r="HJ176" s="119"/>
      <c r="HK176" s="119"/>
      <c r="HL176" s="119"/>
      <c r="HM176" s="119"/>
      <c r="HN176" s="119"/>
      <c r="HO176" s="119"/>
      <c r="HP176" s="119"/>
      <c r="HQ176" s="119"/>
      <c r="HR176" s="119"/>
      <c r="HS176" s="119"/>
      <c r="HT176" s="119"/>
      <c r="HU176" s="119"/>
      <c r="HV176" s="119"/>
      <c r="HW176" s="119"/>
      <c r="HX176" s="119"/>
      <c r="HY176" s="119"/>
      <c r="HZ176" s="119"/>
      <c r="IA176" s="119"/>
      <c r="IB176" s="119"/>
      <c r="IC176" s="119"/>
      <c r="ID176" s="119"/>
      <c r="IE176" s="119"/>
      <c r="IF176" s="119"/>
      <c r="IG176" s="119"/>
      <c r="IH176" s="119"/>
      <c r="II176" s="119"/>
      <c r="IJ176" s="119"/>
      <c r="IK176" s="119"/>
      <c r="IL176" s="119"/>
      <c r="IM176" s="119"/>
      <c r="IN176" s="119"/>
      <c r="IO176" s="119"/>
      <c r="IP176" s="119"/>
      <c r="IQ176" s="119"/>
      <c r="IR176" s="119"/>
      <c r="IS176" s="119"/>
      <c r="IT176" s="119"/>
      <c r="IU176" s="119"/>
      <c r="IV176" s="119"/>
      <c r="IW176" s="119"/>
      <c r="IX176" s="119"/>
      <c r="IY176" s="119"/>
      <c r="IZ176" s="119"/>
      <c r="JA176" s="119"/>
      <c r="JB176" s="119"/>
      <c r="JC176" s="119"/>
      <c r="JD176" s="119"/>
      <c r="JE176" s="119"/>
      <c r="JF176" s="119"/>
      <c r="JG176" s="119"/>
    </row>
  </sheetData>
  <mergeCells count="754"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P16:P17"/>
    <mergeCell ref="R16:R17"/>
    <mergeCell ref="U16:U17"/>
    <mergeCell ref="A22:A23"/>
    <mergeCell ref="B22:B23"/>
    <mergeCell ref="C22:C23"/>
    <mergeCell ref="D22:D23"/>
    <mergeCell ref="E22:E23"/>
    <mergeCell ref="G22:G23"/>
    <mergeCell ref="H22:H23"/>
    <mergeCell ref="I16:I17"/>
    <mergeCell ref="J16:J17"/>
    <mergeCell ref="K16:K17"/>
    <mergeCell ref="L16:L17"/>
    <mergeCell ref="M16:M17"/>
    <mergeCell ref="O16:O17"/>
    <mergeCell ref="A16:A17"/>
    <mergeCell ref="B16:B17"/>
    <mergeCell ref="C16:C17"/>
    <mergeCell ref="D16:D17"/>
    <mergeCell ref="E16:E17"/>
    <mergeCell ref="H16:H17"/>
    <mergeCell ref="P22:P23"/>
    <mergeCell ref="R22:R23"/>
    <mergeCell ref="U22:U23"/>
    <mergeCell ref="V22:V23"/>
    <mergeCell ref="W22:W23"/>
    <mergeCell ref="A24:A25"/>
    <mergeCell ref="B24:B25"/>
    <mergeCell ref="C24:C25"/>
    <mergeCell ref="D24:D25"/>
    <mergeCell ref="E24:E25"/>
    <mergeCell ref="I22:I23"/>
    <mergeCell ref="J22:J23"/>
    <mergeCell ref="K22:K23"/>
    <mergeCell ref="L22:L23"/>
    <mergeCell ref="M22:M23"/>
    <mergeCell ref="O22:O23"/>
    <mergeCell ref="W24:W25"/>
    <mergeCell ref="M24:M25"/>
    <mergeCell ref="O24:O25"/>
    <mergeCell ref="P24:P25"/>
    <mergeCell ref="R24:R25"/>
    <mergeCell ref="U24:U25"/>
    <mergeCell ref="V24:V25"/>
    <mergeCell ref="G24:G25"/>
    <mergeCell ref="H24:H25"/>
    <mergeCell ref="I24:I25"/>
    <mergeCell ref="A26:A28"/>
    <mergeCell ref="B26:B28"/>
    <mergeCell ref="C26:C28"/>
    <mergeCell ref="D26:D28"/>
    <mergeCell ref="E26:E28"/>
    <mergeCell ref="G26:G28"/>
    <mergeCell ref="H26:H28"/>
    <mergeCell ref="I26:I28"/>
    <mergeCell ref="J26:J28"/>
    <mergeCell ref="J24:J25"/>
    <mergeCell ref="K24:K25"/>
    <mergeCell ref="L24:L25"/>
    <mergeCell ref="U26:U28"/>
    <mergeCell ref="V26:V28"/>
    <mergeCell ref="W26:W28"/>
    <mergeCell ref="A30:A31"/>
    <mergeCell ref="B30:B31"/>
    <mergeCell ref="C30:C31"/>
    <mergeCell ref="D30:D31"/>
    <mergeCell ref="E30:E31"/>
    <mergeCell ref="G30:G31"/>
    <mergeCell ref="H30:H31"/>
    <mergeCell ref="K26:K28"/>
    <mergeCell ref="L26:L28"/>
    <mergeCell ref="M26:M28"/>
    <mergeCell ref="O26:O28"/>
    <mergeCell ref="P26:P28"/>
    <mergeCell ref="R26:R28"/>
    <mergeCell ref="P30:P31"/>
    <mergeCell ref="R30:R31"/>
    <mergeCell ref="U30:U31"/>
    <mergeCell ref="V30:V31"/>
    <mergeCell ref="W30:W31"/>
    <mergeCell ref="J34:J35"/>
    <mergeCell ref="K34:K35"/>
    <mergeCell ref="L34:L35"/>
    <mergeCell ref="A34:A35"/>
    <mergeCell ref="B34:B35"/>
    <mergeCell ref="C34:C35"/>
    <mergeCell ref="D34:D35"/>
    <mergeCell ref="E34:E35"/>
    <mergeCell ref="I30:I31"/>
    <mergeCell ref="J30:J31"/>
    <mergeCell ref="K30:K31"/>
    <mergeCell ref="L30:L31"/>
    <mergeCell ref="W39:W40"/>
    <mergeCell ref="M39:M40"/>
    <mergeCell ref="O39:O40"/>
    <mergeCell ref="M30:M31"/>
    <mergeCell ref="O30:O31"/>
    <mergeCell ref="V34:V35"/>
    <mergeCell ref="W34:W35"/>
    <mergeCell ref="A37:A38"/>
    <mergeCell ref="B37:B38"/>
    <mergeCell ref="C37:C38"/>
    <mergeCell ref="D37:D38"/>
    <mergeCell ref="E37:E38"/>
    <mergeCell ref="G37:G38"/>
    <mergeCell ref="I37:I38"/>
    <mergeCell ref="J37:J38"/>
    <mergeCell ref="M34:M35"/>
    <mergeCell ref="O34:O35"/>
    <mergeCell ref="P34:P35"/>
    <mergeCell ref="R34:R35"/>
    <mergeCell ref="T34:T35"/>
    <mergeCell ref="U34:U35"/>
    <mergeCell ref="G34:G35"/>
    <mergeCell ref="H34:H35"/>
    <mergeCell ref="I34:I35"/>
    <mergeCell ref="I39:I40"/>
    <mergeCell ref="J39:J40"/>
    <mergeCell ref="K39:K40"/>
    <mergeCell ref="L39:L40"/>
    <mergeCell ref="U37:U38"/>
    <mergeCell ref="V37:V38"/>
    <mergeCell ref="W37:W38"/>
    <mergeCell ref="A39:A40"/>
    <mergeCell ref="B39:B40"/>
    <mergeCell ref="C39:C40"/>
    <mergeCell ref="D39:D40"/>
    <mergeCell ref="E39:E40"/>
    <mergeCell ref="G39:G40"/>
    <mergeCell ref="H39:H40"/>
    <mergeCell ref="K37:K38"/>
    <mergeCell ref="L37:L38"/>
    <mergeCell ref="M37:M38"/>
    <mergeCell ref="O37:O38"/>
    <mergeCell ref="P37:P38"/>
    <mergeCell ref="R37:R38"/>
    <mergeCell ref="P39:P40"/>
    <mergeCell ref="R39:R40"/>
    <mergeCell ref="U39:U40"/>
    <mergeCell ref="V39:V40"/>
    <mergeCell ref="P41:P42"/>
    <mergeCell ref="R41:R42"/>
    <mergeCell ref="V41:V42"/>
    <mergeCell ref="W41:W42"/>
    <mergeCell ref="A43:A44"/>
    <mergeCell ref="B43:B44"/>
    <mergeCell ref="C43:C44"/>
    <mergeCell ref="D43:D44"/>
    <mergeCell ref="E43:E44"/>
    <mergeCell ref="G43:G44"/>
    <mergeCell ref="H41:H42"/>
    <mergeCell ref="I41:I42"/>
    <mergeCell ref="K41:K42"/>
    <mergeCell ref="L41:L42"/>
    <mergeCell ref="M41:M42"/>
    <mergeCell ref="O41:O42"/>
    <mergeCell ref="A41:A42"/>
    <mergeCell ref="B41:B42"/>
    <mergeCell ref="D41:D42"/>
    <mergeCell ref="E41:E42"/>
    <mergeCell ref="G41:G42"/>
    <mergeCell ref="A45:A46"/>
    <mergeCell ref="B45:B46"/>
    <mergeCell ref="C45:C46"/>
    <mergeCell ref="D45:D46"/>
    <mergeCell ref="E45:E46"/>
    <mergeCell ref="H43:H44"/>
    <mergeCell ref="I43:I44"/>
    <mergeCell ref="J43:J44"/>
    <mergeCell ref="K43:K44"/>
    <mergeCell ref="W45:W46"/>
    <mergeCell ref="H45:H46"/>
    <mergeCell ref="I45:I46"/>
    <mergeCell ref="J45:J46"/>
    <mergeCell ref="K45:K46"/>
    <mergeCell ref="L45:L46"/>
    <mergeCell ref="M45:M46"/>
    <mergeCell ref="O43:O44"/>
    <mergeCell ref="P43:P44"/>
    <mergeCell ref="R43:R44"/>
    <mergeCell ref="V43:V44"/>
    <mergeCell ref="W43:W44"/>
    <mergeCell ref="L43:L44"/>
    <mergeCell ref="M43:M44"/>
    <mergeCell ref="C47:C48"/>
    <mergeCell ref="D47:D48"/>
    <mergeCell ref="E47:E48"/>
    <mergeCell ref="G47:G48"/>
    <mergeCell ref="O45:O46"/>
    <mergeCell ref="P45:P46"/>
    <mergeCell ref="R45:R46"/>
    <mergeCell ref="U45:U46"/>
    <mergeCell ref="V45:V46"/>
    <mergeCell ref="W47:W48"/>
    <mergeCell ref="A50:A51"/>
    <mergeCell ref="B50:B51"/>
    <mergeCell ref="C50:C51"/>
    <mergeCell ref="D50:D51"/>
    <mergeCell ref="E50:E51"/>
    <mergeCell ref="G50:G51"/>
    <mergeCell ref="H50:H51"/>
    <mergeCell ref="I50:I51"/>
    <mergeCell ref="J50:J51"/>
    <mergeCell ref="O47:O48"/>
    <mergeCell ref="P47:P48"/>
    <mergeCell ref="R47:R48"/>
    <mergeCell ref="T47:T48"/>
    <mergeCell ref="U47:U48"/>
    <mergeCell ref="V47:V48"/>
    <mergeCell ref="H47:H48"/>
    <mergeCell ref="I47:I48"/>
    <mergeCell ref="J47:J48"/>
    <mergeCell ref="K47:K48"/>
    <mergeCell ref="L47:L48"/>
    <mergeCell ref="M47:M48"/>
    <mergeCell ref="A47:A48"/>
    <mergeCell ref="B47:B48"/>
    <mergeCell ref="V50:V51"/>
    <mergeCell ref="W50:W51"/>
    <mergeCell ref="A52:A53"/>
    <mergeCell ref="B52:B53"/>
    <mergeCell ref="C52:C53"/>
    <mergeCell ref="D52:D53"/>
    <mergeCell ref="E52:E53"/>
    <mergeCell ref="G52:G53"/>
    <mergeCell ref="H52:H53"/>
    <mergeCell ref="I52:I53"/>
    <mergeCell ref="K50:K51"/>
    <mergeCell ref="L50:L51"/>
    <mergeCell ref="M50:M51"/>
    <mergeCell ref="O50:O51"/>
    <mergeCell ref="P50:P51"/>
    <mergeCell ref="R50:R51"/>
    <mergeCell ref="R52:R53"/>
    <mergeCell ref="U52:U53"/>
    <mergeCell ref="V52:V53"/>
    <mergeCell ref="W52:W53"/>
    <mergeCell ref="M52:M53"/>
    <mergeCell ref="O52:O53"/>
    <mergeCell ref="P52:P53"/>
    <mergeCell ref="A54:A57"/>
    <mergeCell ref="B54:B57"/>
    <mergeCell ref="C54:C57"/>
    <mergeCell ref="D54:D57"/>
    <mergeCell ref="E54:E57"/>
    <mergeCell ref="G54:G57"/>
    <mergeCell ref="J52:J53"/>
    <mergeCell ref="K52:K53"/>
    <mergeCell ref="L52:L53"/>
    <mergeCell ref="W54:W57"/>
    <mergeCell ref="A58:A59"/>
    <mergeCell ref="B58:B59"/>
    <mergeCell ref="C58:C59"/>
    <mergeCell ref="D58:D59"/>
    <mergeCell ref="E58:E59"/>
    <mergeCell ref="G58:G59"/>
    <mergeCell ref="H58:H59"/>
    <mergeCell ref="I58:I59"/>
    <mergeCell ref="J58:J59"/>
    <mergeCell ref="O54:O57"/>
    <mergeCell ref="P54:P57"/>
    <mergeCell ref="R54:R57"/>
    <mergeCell ref="T54:T57"/>
    <mergeCell ref="U54:U57"/>
    <mergeCell ref="V54:V57"/>
    <mergeCell ref="H54:H57"/>
    <mergeCell ref="I54:I57"/>
    <mergeCell ref="J54:J57"/>
    <mergeCell ref="K54:K57"/>
    <mergeCell ref="L54:L57"/>
    <mergeCell ref="M54:M57"/>
    <mergeCell ref="U58:U59"/>
    <mergeCell ref="V58:V59"/>
    <mergeCell ref="K60:K61"/>
    <mergeCell ref="L60:L61"/>
    <mergeCell ref="W58:W59"/>
    <mergeCell ref="A60:A61"/>
    <mergeCell ref="C60:C61"/>
    <mergeCell ref="E60:E61"/>
    <mergeCell ref="G60:G61"/>
    <mergeCell ref="H60:H61"/>
    <mergeCell ref="I60:I61"/>
    <mergeCell ref="J60:J61"/>
    <mergeCell ref="K58:K59"/>
    <mergeCell ref="L58:L59"/>
    <mergeCell ref="M58:M59"/>
    <mergeCell ref="O58:O59"/>
    <mergeCell ref="P58:P59"/>
    <mergeCell ref="R58:R59"/>
    <mergeCell ref="U60:U61"/>
    <mergeCell ref="V60:V61"/>
    <mergeCell ref="W60:W61"/>
    <mergeCell ref="M60:M61"/>
    <mergeCell ref="O60:O61"/>
    <mergeCell ref="P60:P61"/>
    <mergeCell ref="R60:R61"/>
    <mergeCell ref="R63:R64"/>
    <mergeCell ref="V63:V64"/>
    <mergeCell ref="W63:W64"/>
    <mergeCell ref="A65:A66"/>
    <mergeCell ref="B65:B66"/>
    <mergeCell ref="C65:C66"/>
    <mergeCell ref="D65:D66"/>
    <mergeCell ref="E65:E66"/>
    <mergeCell ref="G65:G66"/>
    <mergeCell ref="I63:I64"/>
    <mergeCell ref="J63:J64"/>
    <mergeCell ref="K63:K64"/>
    <mergeCell ref="L63:L64"/>
    <mergeCell ref="M63:M64"/>
    <mergeCell ref="O63:O64"/>
    <mergeCell ref="U65:U66"/>
    <mergeCell ref="V65:V66"/>
    <mergeCell ref="W65:W66"/>
    <mergeCell ref="H65:H66"/>
    <mergeCell ref="I65:I66"/>
    <mergeCell ref="J65:J66"/>
    <mergeCell ref="K65:K66"/>
    <mergeCell ref="L65:L66"/>
    <mergeCell ref="A63:A64"/>
    <mergeCell ref="A67:A68"/>
    <mergeCell ref="B67:B68"/>
    <mergeCell ref="C67:C68"/>
    <mergeCell ref="D67:D68"/>
    <mergeCell ref="E67:E68"/>
    <mergeCell ref="G67:G68"/>
    <mergeCell ref="O65:O66"/>
    <mergeCell ref="P65:P66"/>
    <mergeCell ref="P63:P64"/>
    <mergeCell ref="B63:B64"/>
    <mergeCell ref="C63:C64"/>
    <mergeCell ref="D63:D64"/>
    <mergeCell ref="E63:E64"/>
    <mergeCell ref="G63:G64"/>
    <mergeCell ref="H63:H64"/>
    <mergeCell ref="R65:R66"/>
    <mergeCell ref="O67:O68"/>
    <mergeCell ref="P67:P68"/>
    <mergeCell ref="R67:R68"/>
    <mergeCell ref="U67:U68"/>
    <mergeCell ref="V67:V68"/>
    <mergeCell ref="W67:W68"/>
    <mergeCell ref="H67:H68"/>
    <mergeCell ref="I67:I68"/>
    <mergeCell ref="J67:J68"/>
    <mergeCell ref="K67:K68"/>
    <mergeCell ref="L67:L68"/>
    <mergeCell ref="M67:M68"/>
    <mergeCell ref="M65:M66"/>
    <mergeCell ref="P69:P70"/>
    <mergeCell ref="R69:R70"/>
    <mergeCell ref="U69:U70"/>
    <mergeCell ref="V69:V70"/>
    <mergeCell ref="W69:W70"/>
    <mergeCell ref="A71:A72"/>
    <mergeCell ref="B71:B72"/>
    <mergeCell ref="C71:C72"/>
    <mergeCell ref="D71:D72"/>
    <mergeCell ref="E71:E72"/>
    <mergeCell ref="I69:I70"/>
    <mergeCell ref="J69:J70"/>
    <mergeCell ref="K69:K70"/>
    <mergeCell ref="L69:L70"/>
    <mergeCell ref="M69:M70"/>
    <mergeCell ref="O69:O70"/>
    <mergeCell ref="A69:A70"/>
    <mergeCell ref="B69:B70"/>
    <mergeCell ref="C69:C70"/>
    <mergeCell ref="E69:E70"/>
    <mergeCell ref="G69:G70"/>
    <mergeCell ref="H69:H70"/>
    <mergeCell ref="M71:M72"/>
    <mergeCell ref="O71:O72"/>
    <mergeCell ref="P71:P72"/>
    <mergeCell ref="R71:R72"/>
    <mergeCell ref="V71:V72"/>
    <mergeCell ref="W71:W72"/>
    <mergeCell ref="G71:G72"/>
    <mergeCell ref="H71:H72"/>
    <mergeCell ref="I71:I72"/>
    <mergeCell ref="J71:J72"/>
    <mergeCell ref="K71:K72"/>
    <mergeCell ref="L71:L72"/>
    <mergeCell ref="U73:U74"/>
    <mergeCell ref="V73:V74"/>
    <mergeCell ref="W73:W74"/>
    <mergeCell ref="H73:H74"/>
    <mergeCell ref="I73:I74"/>
    <mergeCell ref="J73:J74"/>
    <mergeCell ref="K73:K74"/>
    <mergeCell ref="L73:L74"/>
    <mergeCell ref="M73:M74"/>
    <mergeCell ref="A75:A76"/>
    <mergeCell ref="B75:B76"/>
    <mergeCell ref="C75:C76"/>
    <mergeCell ref="D75:D76"/>
    <mergeCell ref="E75:E76"/>
    <mergeCell ref="G75:G76"/>
    <mergeCell ref="O73:O74"/>
    <mergeCell ref="P73:P74"/>
    <mergeCell ref="R73:R74"/>
    <mergeCell ref="A73:A74"/>
    <mergeCell ref="B73:B74"/>
    <mergeCell ref="C73:C74"/>
    <mergeCell ref="D73:D74"/>
    <mergeCell ref="E73:E74"/>
    <mergeCell ref="G73:G74"/>
    <mergeCell ref="O75:O76"/>
    <mergeCell ref="P75:P76"/>
    <mergeCell ref="R75:R76"/>
    <mergeCell ref="U75:U76"/>
    <mergeCell ref="V75:V76"/>
    <mergeCell ref="W75:W76"/>
    <mergeCell ref="H75:H76"/>
    <mergeCell ref="I75:I76"/>
    <mergeCell ref="J75:J76"/>
    <mergeCell ref="K75:K76"/>
    <mergeCell ref="L75:L76"/>
    <mergeCell ref="M75:M76"/>
    <mergeCell ref="U77:U78"/>
    <mergeCell ref="V77:V78"/>
    <mergeCell ref="W77:W78"/>
    <mergeCell ref="H77:H78"/>
    <mergeCell ref="I77:I78"/>
    <mergeCell ref="J77:J78"/>
    <mergeCell ref="K77:K78"/>
    <mergeCell ref="L77:L78"/>
    <mergeCell ref="M77:M78"/>
    <mergeCell ref="A79:A80"/>
    <mergeCell ref="B79:B80"/>
    <mergeCell ref="C79:C80"/>
    <mergeCell ref="D79:D80"/>
    <mergeCell ref="E79:E80"/>
    <mergeCell ref="G79:G80"/>
    <mergeCell ref="O77:O78"/>
    <mergeCell ref="P77:P78"/>
    <mergeCell ref="R77:R78"/>
    <mergeCell ref="A77:A78"/>
    <mergeCell ref="B77:B78"/>
    <mergeCell ref="C77:C78"/>
    <mergeCell ref="D77:D78"/>
    <mergeCell ref="E77:E78"/>
    <mergeCell ref="G77:G78"/>
    <mergeCell ref="O79:O80"/>
    <mergeCell ref="P79:P80"/>
    <mergeCell ref="R79:R80"/>
    <mergeCell ref="U79:U80"/>
    <mergeCell ref="V79:V80"/>
    <mergeCell ref="W79:W80"/>
    <mergeCell ref="H79:H80"/>
    <mergeCell ref="I79:I80"/>
    <mergeCell ref="J79:J80"/>
    <mergeCell ref="K79:K80"/>
    <mergeCell ref="L79:L80"/>
    <mergeCell ref="M79:M80"/>
    <mergeCell ref="I84:I87"/>
    <mergeCell ref="J84:J87"/>
    <mergeCell ref="K84:K87"/>
    <mergeCell ref="L84:L87"/>
    <mergeCell ref="B81:B82"/>
    <mergeCell ref="H81:H82"/>
    <mergeCell ref="A83:W83"/>
    <mergeCell ref="A84:A87"/>
    <mergeCell ref="B84:B87"/>
    <mergeCell ref="C84:C87"/>
    <mergeCell ref="D84:D87"/>
    <mergeCell ref="E84:E87"/>
    <mergeCell ref="G84:G87"/>
    <mergeCell ref="H84:H87"/>
    <mergeCell ref="P84:P87"/>
    <mergeCell ref="R84:R87"/>
    <mergeCell ref="U84:U87"/>
    <mergeCell ref="V84:V87"/>
    <mergeCell ref="W84:W87"/>
    <mergeCell ref="M84:M87"/>
    <mergeCell ref="O84:O87"/>
    <mergeCell ref="P89:P95"/>
    <mergeCell ref="R89:R95"/>
    <mergeCell ref="U89:U95"/>
    <mergeCell ref="A98:A99"/>
    <mergeCell ref="B98:B99"/>
    <mergeCell ref="C98:C99"/>
    <mergeCell ref="D98:D99"/>
    <mergeCell ref="E98:E99"/>
    <mergeCell ref="G98:G99"/>
    <mergeCell ref="H98:H99"/>
    <mergeCell ref="G89:G95"/>
    <mergeCell ref="H89:H95"/>
    <mergeCell ref="J89:J95"/>
    <mergeCell ref="L89:L95"/>
    <mergeCell ref="M89:M95"/>
    <mergeCell ref="O89:O95"/>
    <mergeCell ref="R98:R99"/>
    <mergeCell ref="U98:U99"/>
    <mergeCell ref="A89:A95"/>
    <mergeCell ref="B89:B95"/>
    <mergeCell ref="C89:C95"/>
    <mergeCell ref="D89:D95"/>
    <mergeCell ref="E89:E95"/>
    <mergeCell ref="V98:V99"/>
    <mergeCell ref="W98:W99"/>
    <mergeCell ref="A100:A101"/>
    <mergeCell ref="B100:B101"/>
    <mergeCell ref="C100:C101"/>
    <mergeCell ref="D100:D101"/>
    <mergeCell ref="E100:E101"/>
    <mergeCell ref="G100:G101"/>
    <mergeCell ref="I98:I99"/>
    <mergeCell ref="J98:J99"/>
    <mergeCell ref="K98:K99"/>
    <mergeCell ref="L98:L99"/>
    <mergeCell ref="O98:O99"/>
    <mergeCell ref="P98:P99"/>
    <mergeCell ref="P100:P101"/>
    <mergeCell ref="R100:R101"/>
    <mergeCell ref="U100:U101"/>
    <mergeCell ref="V100:V101"/>
    <mergeCell ref="W100:W101"/>
    <mergeCell ref="L100:L101"/>
    <mergeCell ref="O100:O101"/>
    <mergeCell ref="A109:A110"/>
    <mergeCell ref="B109:B110"/>
    <mergeCell ref="C109:C110"/>
    <mergeCell ref="D109:D110"/>
    <mergeCell ref="E109:E110"/>
    <mergeCell ref="H100:H101"/>
    <mergeCell ref="I100:I101"/>
    <mergeCell ref="J100:J101"/>
    <mergeCell ref="K100:K101"/>
    <mergeCell ref="V109:V110"/>
    <mergeCell ref="W109:W110"/>
    <mergeCell ref="A112:W112"/>
    <mergeCell ref="A115:A116"/>
    <mergeCell ref="B115:B116"/>
    <mergeCell ref="C115:C116"/>
    <mergeCell ref="D115:D116"/>
    <mergeCell ref="G115:G116"/>
    <mergeCell ref="H115:H116"/>
    <mergeCell ref="M109:M110"/>
    <mergeCell ref="O109:O110"/>
    <mergeCell ref="P109:P110"/>
    <mergeCell ref="R109:R110"/>
    <mergeCell ref="T109:T110"/>
    <mergeCell ref="U109:U110"/>
    <mergeCell ref="G109:G110"/>
    <mergeCell ref="H109:H110"/>
    <mergeCell ref="I109:I110"/>
    <mergeCell ref="J109:J110"/>
    <mergeCell ref="K109:K110"/>
    <mergeCell ref="L109:L110"/>
    <mergeCell ref="T115:T116"/>
    <mergeCell ref="U115:U116"/>
    <mergeCell ref="V115:V116"/>
    <mergeCell ref="A118:A119"/>
    <mergeCell ref="B118:B119"/>
    <mergeCell ref="C118:C119"/>
    <mergeCell ref="D118:D119"/>
    <mergeCell ref="I115:I116"/>
    <mergeCell ref="J115:J116"/>
    <mergeCell ref="K115:K116"/>
    <mergeCell ref="L115:L116"/>
    <mergeCell ref="O115:O116"/>
    <mergeCell ref="K122:K123"/>
    <mergeCell ref="L122:L123"/>
    <mergeCell ref="O122:O123"/>
    <mergeCell ref="V118:V119"/>
    <mergeCell ref="A122:A123"/>
    <mergeCell ref="B122:B123"/>
    <mergeCell ref="C122:C123"/>
    <mergeCell ref="D122:D123"/>
    <mergeCell ref="G122:G123"/>
    <mergeCell ref="H122:H123"/>
    <mergeCell ref="I122:I123"/>
    <mergeCell ref="J122:J123"/>
    <mergeCell ref="O118:O119"/>
    <mergeCell ref="T118:T119"/>
    <mergeCell ref="U118:U119"/>
    <mergeCell ref="G118:G119"/>
    <mergeCell ref="H118:H119"/>
    <mergeCell ref="I118:I119"/>
    <mergeCell ref="J118:J119"/>
    <mergeCell ref="K118:K119"/>
    <mergeCell ref="L118:L119"/>
    <mergeCell ref="T122:T123"/>
    <mergeCell ref="U122:U123"/>
    <mergeCell ref="V122:V123"/>
    <mergeCell ref="U124:U125"/>
    <mergeCell ref="V124:V125"/>
    <mergeCell ref="A127:A128"/>
    <mergeCell ref="B127:B128"/>
    <mergeCell ref="C127:C128"/>
    <mergeCell ref="D127:D128"/>
    <mergeCell ref="I124:I125"/>
    <mergeCell ref="J124:J125"/>
    <mergeCell ref="K124:K125"/>
    <mergeCell ref="L124:L125"/>
    <mergeCell ref="O124:O125"/>
    <mergeCell ref="A124:A125"/>
    <mergeCell ref="B124:B125"/>
    <mergeCell ref="C124:C125"/>
    <mergeCell ref="D124:D125"/>
    <mergeCell ref="G124:G125"/>
    <mergeCell ref="H124:H125"/>
    <mergeCell ref="C131:C133"/>
    <mergeCell ref="D131:D133"/>
    <mergeCell ref="G131:G133"/>
    <mergeCell ref="H131:H133"/>
    <mergeCell ref="I131:I133"/>
    <mergeCell ref="J131:J133"/>
    <mergeCell ref="O127:O128"/>
    <mergeCell ref="T127:T128"/>
    <mergeCell ref="U127:U128"/>
    <mergeCell ref="G127:G128"/>
    <mergeCell ref="H127:H128"/>
    <mergeCell ref="I127:I128"/>
    <mergeCell ref="J127:J128"/>
    <mergeCell ref="K127:K128"/>
    <mergeCell ref="L127:L128"/>
    <mergeCell ref="R135:R136"/>
    <mergeCell ref="T135:T136"/>
    <mergeCell ref="U135:U136"/>
    <mergeCell ref="V135:V136"/>
    <mergeCell ref="W135:W136"/>
    <mergeCell ref="H135:H136"/>
    <mergeCell ref="I135:I136"/>
    <mergeCell ref="J135:J136"/>
    <mergeCell ref="K135:K136"/>
    <mergeCell ref="L135:L136"/>
    <mergeCell ref="O135:O136"/>
    <mergeCell ref="T145:T146"/>
    <mergeCell ref="T141:T143"/>
    <mergeCell ref="U141:U143"/>
    <mergeCell ref="V141:V143"/>
    <mergeCell ref="W141:W143"/>
    <mergeCell ref="B145:B146"/>
    <mergeCell ref="C145:C146"/>
    <mergeCell ref="D145:D146"/>
    <mergeCell ref="E145:E146"/>
    <mergeCell ref="H145:H146"/>
    <mergeCell ref="I145:I146"/>
    <mergeCell ref="J141:J143"/>
    <mergeCell ref="K141:K143"/>
    <mergeCell ref="L141:L143"/>
    <mergeCell ref="O141:O143"/>
    <mergeCell ref="P141:P143"/>
    <mergeCell ref="R141:R143"/>
    <mergeCell ref="B141:B143"/>
    <mergeCell ref="C141:C143"/>
    <mergeCell ref="D141:D143"/>
    <mergeCell ref="E141:E143"/>
    <mergeCell ref="H141:H143"/>
    <mergeCell ref="I141:I143"/>
    <mergeCell ref="G141:G143"/>
    <mergeCell ref="V152:V153"/>
    <mergeCell ref="W152:W153"/>
    <mergeCell ref="E115:E116"/>
    <mergeCell ref="M115:M116"/>
    <mergeCell ref="P115:P116"/>
    <mergeCell ref="W115:W116"/>
    <mergeCell ref="W118:W119"/>
    <mergeCell ref="P118:P119"/>
    <mergeCell ref="M118:M119"/>
    <mergeCell ref="E118:E119"/>
    <mergeCell ref="K152:K153"/>
    <mergeCell ref="L152:L153"/>
    <mergeCell ref="O152:O153"/>
    <mergeCell ref="P152:P153"/>
    <mergeCell ref="R152:R153"/>
    <mergeCell ref="U152:U153"/>
    <mergeCell ref="U145:U146"/>
    <mergeCell ref="V145:V146"/>
    <mergeCell ref="W145:W146"/>
    <mergeCell ref="E152:E153"/>
    <mergeCell ref="H152:H153"/>
    <mergeCell ref="I152:I153"/>
    <mergeCell ref="J152:J153"/>
    <mergeCell ref="J145:J146"/>
    <mergeCell ref="W127:W128"/>
    <mergeCell ref="W131:W133"/>
    <mergeCell ref="R131:R133"/>
    <mergeCell ref="E131:E133"/>
    <mergeCell ref="E122:E123"/>
    <mergeCell ref="E124:E125"/>
    <mergeCell ref="M122:M123"/>
    <mergeCell ref="P122:P123"/>
    <mergeCell ref="W122:W123"/>
    <mergeCell ref="W124:W125"/>
    <mergeCell ref="P124:P125"/>
    <mergeCell ref="M124:M125"/>
    <mergeCell ref="Q131:Q133"/>
    <mergeCell ref="T131:T133"/>
    <mergeCell ref="U131:U133"/>
    <mergeCell ref="V131:V133"/>
    <mergeCell ref="K131:K133"/>
    <mergeCell ref="L131:L133"/>
    <mergeCell ref="M131:M133"/>
    <mergeCell ref="N131:N133"/>
    <mergeCell ref="O131:O133"/>
    <mergeCell ref="P131:P133"/>
    <mergeCell ref="V127:V128"/>
    <mergeCell ref="T124:T125"/>
    <mergeCell ref="G145:G146"/>
    <mergeCell ref="G152:G153"/>
    <mergeCell ref="A135:A136"/>
    <mergeCell ref="A141:A143"/>
    <mergeCell ref="A145:A146"/>
    <mergeCell ref="A152:A153"/>
    <mergeCell ref="E127:E128"/>
    <mergeCell ref="M127:M128"/>
    <mergeCell ref="P127:P128"/>
    <mergeCell ref="B152:B153"/>
    <mergeCell ref="C152:C153"/>
    <mergeCell ref="D152:D153"/>
    <mergeCell ref="K145:K146"/>
    <mergeCell ref="L145:L146"/>
    <mergeCell ref="O145:O146"/>
    <mergeCell ref="P145:P146"/>
    <mergeCell ref="P135:P136"/>
    <mergeCell ref="B135:B136"/>
    <mergeCell ref="C135:C136"/>
    <mergeCell ref="D135:D136"/>
    <mergeCell ref="E135:E136"/>
    <mergeCell ref="G135:G136"/>
    <mergeCell ref="A131:A133"/>
    <mergeCell ref="B131:B133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186"/>
  <sheetViews>
    <sheetView zoomScale="60" zoomScaleNormal="60" workbookViewId="0">
      <selection activeCell="F159" sqref="F159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1" customWidth="1"/>
    <col min="11" max="11" width="19" style="16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9" customWidth="1"/>
    <col min="16" max="16" width="22.85546875" style="19" customWidth="1"/>
    <col min="17" max="17" width="19.7109375" style="5" customWidth="1"/>
    <col min="18" max="18" width="11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360" t="s">
        <v>0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</row>
    <row r="2" spans="1:23" ht="15" customHeight="1" x14ac:dyDescent="0.2">
      <c r="A2" s="360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</row>
    <row r="3" spans="1:23" ht="15" customHeight="1" x14ac:dyDescent="0.2">
      <c r="A3" s="360"/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</row>
    <row r="4" spans="1:23" ht="15" customHeight="1" x14ac:dyDescent="0.2">
      <c r="A4" s="360"/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</row>
    <row r="5" spans="1:23" ht="15" customHeight="1" x14ac:dyDescent="0.2">
      <c r="A5" s="360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</row>
    <row r="6" spans="1:23" s="1" customFormat="1" ht="44.25" customHeight="1" x14ac:dyDescent="0.2">
      <c r="A6" s="361" t="s">
        <v>512</v>
      </c>
      <c r="B6" s="361"/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</row>
    <row r="7" spans="1:23" ht="26.25" customHeight="1" x14ac:dyDescent="0.2">
      <c r="A7" s="11"/>
      <c r="B7" s="11"/>
      <c r="C7" s="11"/>
      <c r="D7" s="11"/>
      <c r="E7" s="15"/>
      <c r="F7" s="11"/>
      <c r="G7" s="11"/>
      <c r="H7" s="11"/>
      <c r="I7" s="11"/>
      <c r="J7" s="20"/>
      <c r="K7" s="15"/>
      <c r="L7" s="364"/>
      <c r="M7" s="364"/>
      <c r="N7" s="364"/>
      <c r="O7" s="364"/>
      <c r="P7" s="364"/>
      <c r="Q7" s="364"/>
      <c r="R7" s="364"/>
      <c r="S7" s="1"/>
      <c r="T7" s="17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5"/>
      <c r="F8" s="11"/>
      <c r="G8" s="11"/>
      <c r="H8" s="11"/>
      <c r="I8" s="11"/>
      <c r="J8" s="20"/>
      <c r="K8" s="15"/>
      <c r="L8" s="146"/>
      <c r="M8" s="146"/>
      <c r="N8" s="146"/>
      <c r="O8" s="146"/>
      <c r="P8" s="146"/>
      <c r="Q8" s="146"/>
      <c r="R8" s="146"/>
      <c r="S8" s="1"/>
      <c r="T8" s="17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5"/>
      <c r="F9" s="11"/>
      <c r="G9" s="11"/>
      <c r="H9" s="11"/>
      <c r="I9" s="11"/>
      <c r="J9" s="20"/>
      <c r="K9" s="15"/>
      <c r="L9" s="11"/>
      <c r="M9" s="12"/>
      <c r="N9" s="11"/>
      <c r="O9" s="15"/>
      <c r="P9" s="15"/>
      <c r="S9" s="345" t="s">
        <v>1</v>
      </c>
      <c r="T9" s="346"/>
      <c r="U9" s="347"/>
      <c r="V9" s="345" t="s">
        <v>2</v>
      </c>
      <c r="W9" s="347"/>
    </row>
    <row r="10" spans="1:23" s="1" customFormat="1" ht="15" customHeight="1" thickBot="1" x14ac:dyDescent="0.25">
      <c r="A10" s="11"/>
      <c r="B10" s="11"/>
      <c r="C10" s="11"/>
      <c r="D10" s="11"/>
      <c r="E10" s="15"/>
      <c r="F10" s="11"/>
      <c r="G10" s="13"/>
      <c r="H10" s="11"/>
      <c r="I10" s="11"/>
      <c r="J10" s="20"/>
      <c r="K10" s="15"/>
      <c r="L10" s="11"/>
      <c r="M10" s="12"/>
      <c r="N10" s="11"/>
      <c r="O10" s="15"/>
      <c r="P10" s="15"/>
      <c r="S10" s="348"/>
      <c r="T10" s="349"/>
      <c r="U10" s="350"/>
      <c r="V10" s="348"/>
      <c r="W10" s="350"/>
    </row>
    <row r="11" spans="1:23" s="1" customFormat="1" ht="30" customHeight="1" thickBot="1" x14ac:dyDescent="0.25">
      <c r="A11" s="343" t="s">
        <v>3</v>
      </c>
      <c r="B11" s="343" t="s">
        <v>4</v>
      </c>
      <c r="C11" s="343" t="s">
        <v>5</v>
      </c>
      <c r="D11" s="343" t="s">
        <v>6</v>
      </c>
      <c r="E11" s="343" t="s">
        <v>7</v>
      </c>
      <c r="F11" s="343" t="s">
        <v>8</v>
      </c>
      <c r="G11" s="362" t="s">
        <v>9</v>
      </c>
      <c r="H11" s="343" t="s">
        <v>10</v>
      </c>
      <c r="I11" s="343" t="s">
        <v>11</v>
      </c>
      <c r="J11" s="343" t="s">
        <v>12</v>
      </c>
      <c r="K11" s="343" t="s">
        <v>13</v>
      </c>
      <c r="L11" s="343" t="s">
        <v>14</v>
      </c>
      <c r="M11" s="343" t="s">
        <v>15</v>
      </c>
      <c r="N11" s="343" t="s">
        <v>16</v>
      </c>
      <c r="O11" s="343" t="s">
        <v>17</v>
      </c>
      <c r="P11" s="343" t="s">
        <v>18</v>
      </c>
      <c r="Q11" s="365" t="s">
        <v>19</v>
      </c>
      <c r="R11" s="343" t="s">
        <v>20</v>
      </c>
      <c r="S11" s="343" t="s">
        <v>21</v>
      </c>
      <c r="T11" s="351" t="s">
        <v>22</v>
      </c>
      <c r="U11" s="352"/>
      <c r="V11" s="343" t="s">
        <v>23</v>
      </c>
      <c r="W11" s="343" t="s">
        <v>24</v>
      </c>
    </row>
    <row r="12" spans="1:23" s="1" customFormat="1" ht="30" customHeight="1" thickBot="1" x14ac:dyDescent="0.25">
      <c r="A12" s="344"/>
      <c r="B12" s="344"/>
      <c r="C12" s="344"/>
      <c r="D12" s="344"/>
      <c r="E12" s="344"/>
      <c r="F12" s="344"/>
      <c r="G12" s="363"/>
      <c r="H12" s="344"/>
      <c r="I12" s="344"/>
      <c r="J12" s="344"/>
      <c r="K12" s="344"/>
      <c r="L12" s="344"/>
      <c r="M12" s="344"/>
      <c r="N12" s="344"/>
      <c r="O12" s="344"/>
      <c r="P12" s="344"/>
      <c r="Q12" s="366"/>
      <c r="R12" s="344"/>
      <c r="S12" s="344"/>
      <c r="T12" s="145" t="s">
        <v>25</v>
      </c>
      <c r="U12" s="23" t="s">
        <v>26</v>
      </c>
      <c r="V12" s="344"/>
      <c r="W12" s="344"/>
    </row>
    <row r="13" spans="1:23" s="1" customFormat="1" ht="24" customHeight="1" thickBot="1" x14ac:dyDescent="0.25">
      <c r="A13" s="357" t="s">
        <v>246</v>
      </c>
      <c r="B13" s="358"/>
      <c r="C13" s="358"/>
      <c r="D13" s="358"/>
      <c r="E13" s="358"/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8"/>
      <c r="Q13" s="358"/>
      <c r="R13" s="358"/>
      <c r="S13" s="358"/>
      <c r="T13" s="358"/>
      <c r="U13" s="358"/>
      <c r="V13" s="358"/>
      <c r="W13" s="359"/>
    </row>
    <row r="14" spans="1:23" s="32" customFormat="1" ht="45" customHeight="1" x14ac:dyDescent="0.2">
      <c r="A14" s="223">
        <v>1</v>
      </c>
      <c r="B14" s="224" t="s">
        <v>27</v>
      </c>
      <c r="C14" s="225" t="s">
        <v>28</v>
      </c>
      <c r="D14" s="226" t="s">
        <v>513</v>
      </c>
      <c r="E14" s="227" t="s">
        <v>63</v>
      </c>
      <c r="F14" s="228" t="s">
        <v>514</v>
      </c>
      <c r="G14" s="229" t="s">
        <v>29</v>
      </c>
      <c r="H14" s="225" t="s">
        <v>43</v>
      </c>
      <c r="I14" s="225" t="s">
        <v>33</v>
      </c>
      <c r="J14" s="225" t="s">
        <v>28</v>
      </c>
      <c r="K14" s="225" t="s">
        <v>33</v>
      </c>
      <c r="L14" s="230">
        <v>3500</v>
      </c>
      <c r="M14" s="231" t="s">
        <v>31</v>
      </c>
      <c r="N14" s="226">
        <v>580000</v>
      </c>
      <c r="O14" s="232">
        <v>44197</v>
      </c>
      <c r="P14" s="232">
        <v>44268</v>
      </c>
      <c r="Q14" s="233">
        <f>N14/S14</f>
        <v>580000</v>
      </c>
      <c r="R14" s="234" t="s">
        <v>32</v>
      </c>
      <c r="S14" s="235">
        <v>1</v>
      </c>
      <c r="T14" s="236">
        <f>U14*100%/N14</f>
        <v>0.84309008620689652</v>
      </c>
      <c r="U14" s="226">
        <v>488992.25</v>
      </c>
      <c r="V14" s="237" t="s">
        <v>60</v>
      </c>
      <c r="W14" s="238" t="s">
        <v>61</v>
      </c>
    </row>
    <row r="15" spans="1:23" s="32" customFormat="1" ht="45" customHeight="1" x14ac:dyDescent="0.2">
      <c r="A15" s="239">
        <v>2</v>
      </c>
      <c r="B15" s="131" t="s">
        <v>27</v>
      </c>
      <c r="C15" s="137" t="s">
        <v>28</v>
      </c>
      <c r="D15" s="142" t="s">
        <v>515</v>
      </c>
      <c r="E15" s="144" t="s">
        <v>66</v>
      </c>
      <c r="F15" s="160" t="s">
        <v>516</v>
      </c>
      <c r="G15" s="147" t="s">
        <v>29</v>
      </c>
      <c r="H15" s="137" t="s">
        <v>43</v>
      </c>
      <c r="I15" s="137" t="s">
        <v>35</v>
      </c>
      <c r="J15" s="137" t="s">
        <v>28</v>
      </c>
      <c r="K15" s="137" t="s">
        <v>35</v>
      </c>
      <c r="L15" s="132">
        <v>250</v>
      </c>
      <c r="M15" s="133" t="s">
        <v>31</v>
      </c>
      <c r="N15" s="142">
        <v>20996</v>
      </c>
      <c r="O15" s="134">
        <v>44203</v>
      </c>
      <c r="P15" s="134">
        <v>44212</v>
      </c>
      <c r="Q15" s="139">
        <f>N15/S15</f>
        <v>20996</v>
      </c>
      <c r="R15" s="135" t="s">
        <v>32</v>
      </c>
      <c r="S15" s="48">
        <v>1</v>
      </c>
      <c r="T15" s="141">
        <f>U15*100%/N15</f>
        <v>0.86206896551724133</v>
      </c>
      <c r="U15" s="142">
        <v>18100</v>
      </c>
      <c r="V15" s="59" t="s">
        <v>68</v>
      </c>
      <c r="W15" s="240" t="s">
        <v>69</v>
      </c>
    </row>
    <row r="16" spans="1:23" s="32" customFormat="1" ht="45" customHeight="1" x14ac:dyDescent="0.2">
      <c r="A16" s="436">
        <v>3</v>
      </c>
      <c r="B16" s="353" t="s">
        <v>27</v>
      </c>
      <c r="C16" s="354" t="s">
        <v>28</v>
      </c>
      <c r="D16" s="355" t="s">
        <v>517</v>
      </c>
      <c r="E16" s="356" t="s">
        <v>71</v>
      </c>
      <c r="F16" s="160" t="s">
        <v>518</v>
      </c>
      <c r="G16" s="147" t="s">
        <v>29</v>
      </c>
      <c r="H16" s="354" t="s">
        <v>55</v>
      </c>
      <c r="I16" s="354" t="s">
        <v>33</v>
      </c>
      <c r="J16" s="354" t="s">
        <v>28</v>
      </c>
      <c r="K16" s="354" t="s">
        <v>33</v>
      </c>
      <c r="L16" s="370">
        <v>150</v>
      </c>
      <c r="M16" s="367" t="s">
        <v>31</v>
      </c>
      <c r="N16" s="142">
        <v>172003.94</v>
      </c>
      <c r="O16" s="368">
        <v>44202</v>
      </c>
      <c r="P16" s="368">
        <v>44268</v>
      </c>
      <c r="Q16" s="130">
        <f>N16/S16</f>
        <v>193.69813063063063</v>
      </c>
      <c r="R16" s="369" t="s">
        <v>34</v>
      </c>
      <c r="S16" s="48">
        <v>888</v>
      </c>
      <c r="T16" s="375">
        <f>U16*100%/214903.94</f>
        <v>0.99999990693516372</v>
      </c>
      <c r="U16" s="355">
        <v>214903.92</v>
      </c>
      <c r="V16" s="59" t="s">
        <v>73</v>
      </c>
      <c r="W16" s="241" t="s">
        <v>74</v>
      </c>
    </row>
    <row r="17" spans="1:23" s="32" customFormat="1" ht="45" customHeight="1" x14ac:dyDescent="0.2">
      <c r="A17" s="436"/>
      <c r="B17" s="353"/>
      <c r="C17" s="354"/>
      <c r="D17" s="355"/>
      <c r="E17" s="356"/>
      <c r="F17" s="68" t="s">
        <v>519</v>
      </c>
      <c r="G17" s="147" t="s">
        <v>29</v>
      </c>
      <c r="H17" s="354"/>
      <c r="I17" s="354"/>
      <c r="J17" s="354"/>
      <c r="K17" s="354"/>
      <c r="L17" s="370"/>
      <c r="M17" s="367"/>
      <c r="N17" s="142">
        <v>42900</v>
      </c>
      <c r="O17" s="368"/>
      <c r="P17" s="368"/>
      <c r="Q17" s="130">
        <f>N17/S17</f>
        <v>165</v>
      </c>
      <c r="R17" s="369"/>
      <c r="S17" s="48">
        <v>260</v>
      </c>
      <c r="T17" s="375"/>
      <c r="U17" s="355"/>
      <c r="V17" s="59" t="s">
        <v>76</v>
      </c>
      <c r="W17" s="241" t="s">
        <v>77</v>
      </c>
    </row>
    <row r="18" spans="1:23" s="32" customFormat="1" ht="45" customHeight="1" x14ac:dyDescent="0.2">
      <c r="A18" s="239">
        <v>4</v>
      </c>
      <c r="B18" s="131" t="s">
        <v>27</v>
      </c>
      <c r="C18" s="137" t="s">
        <v>28</v>
      </c>
      <c r="D18" s="142" t="s">
        <v>520</v>
      </c>
      <c r="E18" s="144" t="s">
        <v>79</v>
      </c>
      <c r="F18" s="160" t="s">
        <v>521</v>
      </c>
      <c r="G18" s="147" t="s">
        <v>29</v>
      </c>
      <c r="H18" s="137" t="s">
        <v>48</v>
      </c>
      <c r="I18" s="137" t="s">
        <v>37</v>
      </c>
      <c r="J18" s="137" t="s">
        <v>28</v>
      </c>
      <c r="K18" s="137" t="s">
        <v>37</v>
      </c>
      <c r="L18" s="132">
        <v>2500</v>
      </c>
      <c r="M18" s="133" t="s">
        <v>31</v>
      </c>
      <c r="N18" s="142">
        <v>602904.35</v>
      </c>
      <c r="O18" s="134">
        <v>44203</v>
      </c>
      <c r="P18" s="134">
        <v>44239</v>
      </c>
      <c r="Q18" s="139">
        <f>N18/S18</f>
        <v>294.67465786901272</v>
      </c>
      <c r="R18" s="135" t="s">
        <v>34</v>
      </c>
      <c r="S18" s="48">
        <v>2046</v>
      </c>
      <c r="T18" s="141">
        <f>U18/100%/N18</f>
        <v>0.82331703196369377</v>
      </c>
      <c r="U18" s="142">
        <v>496381.42</v>
      </c>
      <c r="V18" s="59" t="s">
        <v>81</v>
      </c>
      <c r="W18" s="240" t="s">
        <v>82</v>
      </c>
    </row>
    <row r="19" spans="1:23" s="32" customFormat="1" ht="45" customHeight="1" x14ac:dyDescent="0.2">
      <c r="A19" s="239">
        <v>5</v>
      </c>
      <c r="B19" s="131" t="s">
        <v>27</v>
      </c>
      <c r="C19" s="137" t="s">
        <v>28</v>
      </c>
      <c r="D19" s="142" t="s">
        <v>522</v>
      </c>
      <c r="E19" s="144" t="s">
        <v>84</v>
      </c>
      <c r="F19" s="160" t="s">
        <v>523</v>
      </c>
      <c r="G19" s="147" t="s">
        <v>29</v>
      </c>
      <c r="H19" s="137" t="s">
        <v>45</v>
      </c>
      <c r="I19" s="137" t="s">
        <v>41</v>
      </c>
      <c r="J19" s="137" t="s">
        <v>28</v>
      </c>
      <c r="K19" s="137" t="s">
        <v>41</v>
      </c>
      <c r="L19" s="132">
        <v>350</v>
      </c>
      <c r="M19" s="133" t="s">
        <v>31</v>
      </c>
      <c r="N19" s="142">
        <v>195000</v>
      </c>
      <c r="O19" s="134">
        <v>44207</v>
      </c>
      <c r="P19" s="134">
        <v>44274</v>
      </c>
      <c r="Q19" s="139">
        <f t="shared" ref="Q19:Q82" si="0">N19/S19</f>
        <v>195000</v>
      </c>
      <c r="R19" s="135" t="s">
        <v>32</v>
      </c>
      <c r="S19" s="48">
        <v>1</v>
      </c>
      <c r="T19" s="141">
        <f>U19*100%/N19</f>
        <v>0.64830738461538462</v>
      </c>
      <c r="U19" s="142">
        <v>126419.94</v>
      </c>
      <c r="V19" s="59" t="s">
        <v>86</v>
      </c>
      <c r="W19" s="240" t="s">
        <v>87</v>
      </c>
    </row>
    <row r="20" spans="1:23" s="34" customFormat="1" ht="45" customHeight="1" x14ac:dyDescent="0.2">
      <c r="A20" s="239">
        <v>6</v>
      </c>
      <c r="B20" s="131" t="s">
        <v>27</v>
      </c>
      <c r="C20" s="137" t="s">
        <v>28</v>
      </c>
      <c r="D20" s="142" t="s">
        <v>524</v>
      </c>
      <c r="E20" s="144" t="s">
        <v>89</v>
      </c>
      <c r="F20" s="160" t="s">
        <v>525</v>
      </c>
      <c r="G20" s="147" t="s">
        <v>29</v>
      </c>
      <c r="H20" s="137" t="s">
        <v>45</v>
      </c>
      <c r="I20" s="137" t="s">
        <v>41</v>
      </c>
      <c r="J20" s="137" t="s">
        <v>28</v>
      </c>
      <c r="K20" s="137" t="s">
        <v>41</v>
      </c>
      <c r="L20" s="132">
        <v>150</v>
      </c>
      <c r="M20" s="133" t="s">
        <v>31</v>
      </c>
      <c r="N20" s="142">
        <v>75900</v>
      </c>
      <c r="O20" s="134">
        <v>44242</v>
      </c>
      <c r="P20" s="134">
        <v>44295</v>
      </c>
      <c r="Q20" s="139">
        <f t="shared" si="0"/>
        <v>115</v>
      </c>
      <c r="R20" s="135" t="s">
        <v>34</v>
      </c>
      <c r="S20" s="48">
        <v>660</v>
      </c>
      <c r="T20" s="141">
        <f>U20*100%/N20</f>
        <v>0.82096521739130435</v>
      </c>
      <c r="U20" s="142">
        <v>62311.26</v>
      </c>
      <c r="V20" s="59" t="s">
        <v>91</v>
      </c>
      <c r="W20" s="240" t="s">
        <v>92</v>
      </c>
    </row>
    <row r="21" spans="1:23" s="34" customFormat="1" ht="45" customHeight="1" x14ac:dyDescent="0.2">
      <c r="A21" s="239">
        <v>7</v>
      </c>
      <c r="B21" s="131" t="s">
        <v>27</v>
      </c>
      <c r="C21" s="137" t="s">
        <v>28</v>
      </c>
      <c r="D21" s="142" t="s">
        <v>526</v>
      </c>
      <c r="E21" s="144" t="s">
        <v>94</v>
      </c>
      <c r="F21" s="160" t="s">
        <v>527</v>
      </c>
      <c r="G21" s="147" t="s">
        <v>29</v>
      </c>
      <c r="H21" s="137" t="s">
        <v>55</v>
      </c>
      <c r="I21" s="137" t="s">
        <v>33</v>
      </c>
      <c r="J21" s="137" t="s">
        <v>28</v>
      </c>
      <c r="K21" s="137" t="s">
        <v>33</v>
      </c>
      <c r="L21" s="132">
        <v>450</v>
      </c>
      <c r="M21" s="133" t="s">
        <v>31</v>
      </c>
      <c r="N21" s="142">
        <v>140415.92000000001</v>
      </c>
      <c r="O21" s="134">
        <v>43843</v>
      </c>
      <c r="P21" s="134">
        <v>44239</v>
      </c>
      <c r="Q21" s="139">
        <f t="shared" si="0"/>
        <v>35103.980000000003</v>
      </c>
      <c r="R21" s="135" t="s">
        <v>32</v>
      </c>
      <c r="S21" s="48">
        <v>4</v>
      </c>
      <c r="T21" s="141">
        <f>U21*100%/N21</f>
        <v>1</v>
      </c>
      <c r="U21" s="142">
        <v>140415.92000000001</v>
      </c>
      <c r="V21" s="59" t="s">
        <v>96</v>
      </c>
      <c r="W21" s="240" t="s">
        <v>97</v>
      </c>
    </row>
    <row r="22" spans="1:23" s="34" customFormat="1" ht="45" customHeight="1" x14ac:dyDescent="0.2">
      <c r="A22" s="436">
        <v>8</v>
      </c>
      <c r="B22" s="353" t="s">
        <v>27</v>
      </c>
      <c r="C22" s="354" t="s">
        <v>28</v>
      </c>
      <c r="D22" s="355" t="s">
        <v>528</v>
      </c>
      <c r="E22" s="356" t="s">
        <v>99</v>
      </c>
      <c r="F22" s="160" t="s">
        <v>529</v>
      </c>
      <c r="G22" s="372" t="s">
        <v>101</v>
      </c>
      <c r="H22" s="354" t="s">
        <v>43</v>
      </c>
      <c r="I22" s="354" t="s">
        <v>33</v>
      </c>
      <c r="J22" s="354" t="s">
        <v>28</v>
      </c>
      <c r="K22" s="354" t="s">
        <v>33</v>
      </c>
      <c r="L22" s="370">
        <v>150</v>
      </c>
      <c r="M22" s="367" t="s">
        <v>31</v>
      </c>
      <c r="N22" s="142">
        <v>469639.02</v>
      </c>
      <c r="O22" s="368">
        <v>44211</v>
      </c>
      <c r="P22" s="371">
        <v>44281</v>
      </c>
      <c r="Q22" s="139">
        <f t="shared" si="0"/>
        <v>906.63903474903475</v>
      </c>
      <c r="R22" s="369" t="s">
        <v>34</v>
      </c>
      <c r="S22" s="48">
        <v>518</v>
      </c>
      <c r="T22" s="375">
        <f>U22*100%/540580.36</f>
        <v>0.94965845596018328</v>
      </c>
      <c r="U22" s="355">
        <v>513366.71</v>
      </c>
      <c r="V22" s="437" t="s">
        <v>102</v>
      </c>
      <c r="W22" s="438" t="s">
        <v>103</v>
      </c>
    </row>
    <row r="23" spans="1:23" s="34" customFormat="1" ht="45" customHeight="1" x14ac:dyDescent="0.2">
      <c r="A23" s="436"/>
      <c r="B23" s="353"/>
      <c r="C23" s="354"/>
      <c r="D23" s="355"/>
      <c r="E23" s="356"/>
      <c r="F23" s="243" t="s">
        <v>400</v>
      </c>
      <c r="G23" s="372"/>
      <c r="H23" s="354"/>
      <c r="I23" s="354"/>
      <c r="J23" s="354"/>
      <c r="K23" s="354"/>
      <c r="L23" s="370"/>
      <c r="M23" s="367"/>
      <c r="N23" s="142">
        <v>70941.34</v>
      </c>
      <c r="O23" s="368"/>
      <c r="P23" s="371"/>
      <c r="Q23" s="139">
        <f t="shared" si="0"/>
        <v>435.22294478527607</v>
      </c>
      <c r="R23" s="369"/>
      <c r="S23" s="48">
        <v>163</v>
      </c>
      <c r="T23" s="375"/>
      <c r="U23" s="355"/>
      <c r="V23" s="437"/>
      <c r="W23" s="438"/>
    </row>
    <row r="24" spans="1:23" s="34" customFormat="1" ht="45" customHeight="1" x14ac:dyDescent="0.2">
      <c r="A24" s="436">
        <v>9</v>
      </c>
      <c r="B24" s="353" t="s">
        <v>27</v>
      </c>
      <c r="C24" s="354" t="s">
        <v>28</v>
      </c>
      <c r="D24" s="355" t="s">
        <v>530</v>
      </c>
      <c r="E24" s="356" t="s">
        <v>106</v>
      </c>
      <c r="F24" s="243" t="s">
        <v>531</v>
      </c>
      <c r="G24" s="372" t="s">
        <v>101</v>
      </c>
      <c r="H24" s="354" t="s">
        <v>43</v>
      </c>
      <c r="I24" s="354" t="s">
        <v>33</v>
      </c>
      <c r="J24" s="354" t="s">
        <v>28</v>
      </c>
      <c r="K24" s="354" t="s">
        <v>33</v>
      </c>
      <c r="L24" s="374">
        <v>150</v>
      </c>
      <c r="M24" s="367" t="s">
        <v>31</v>
      </c>
      <c r="N24" s="142">
        <v>469041.64</v>
      </c>
      <c r="O24" s="368">
        <v>44263</v>
      </c>
      <c r="P24" s="371">
        <v>44358</v>
      </c>
      <c r="Q24" s="139">
        <f t="shared" si="0"/>
        <v>907.23721470019348</v>
      </c>
      <c r="R24" s="369" t="s">
        <v>34</v>
      </c>
      <c r="S24" s="48">
        <v>517</v>
      </c>
      <c r="T24" s="375">
        <f>U24*100%/542514.069</f>
        <v>0.94980716527740405</v>
      </c>
      <c r="U24" s="355">
        <v>515283.75</v>
      </c>
      <c r="V24" s="437" t="s">
        <v>108</v>
      </c>
      <c r="W24" s="438" t="s">
        <v>109</v>
      </c>
    </row>
    <row r="25" spans="1:23" s="34" customFormat="1" ht="45" customHeight="1" x14ac:dyDescent="0.2">
      <c r="A25" s="436"/>
      <c r="B25" s="353"/>
      <c r="C25" s="354"/>
      <c r="D25" s="355"/>
      <c r="E25" s="356"/>
      <c r="F25" s="243" t="s">
        <v>307</v>
      </c>
      <c r="G25" s="372"/>
      <c r="H25" s="354"/>
      <c r="I25" s="354"/>
      <c r="J25" s="354"/>
      <c r="K25" s="354"/>
      <c r="L25" s="374"/>
      <c r="M25" s="367"/>
      <c r="N25" s="142">
        <v>73472.45</v>
      </c>
      <c r="O25" s="368"/>
      <c r="P25" s="371"/>
      <c r="Q25" s="139">
        <f t="shared" si="0"/>
        <v>442.60512048192771</v>
      </c>
      <c r="R25" s="369"/>
      <c r="S25" s="48">
        <v>166</v>
      </c>
      <c r="T25" s="375"/>
      <c r="U25" s="355"/>
      <c r="V25" s="437"/>
      <c r="W25" s="438"/>
    </row>
    <row r="26" spans="1:23" s="34" customFormat="1" ht="45" customHeight="1" x14ac:dyDescent="0.2">
      <c r="A26" s="436">
        <v>10</v>
      </c>
      <c r="B26" s="353" t="s">
        <v>27</v>
      </c>
      <c r="C26" s="354" t="s">
        <v>28</v>
      </c>
      <c r="D26" s="355" t="s">
        <v>532</v>
      </c>
      <c r="E26" s="356" t="s">
        <v>112</v>
      </c>
      <c r="F26" s="160" t="s">
        <v>533</v>
      </c>
      <c r="G26" s="372" t="s">
        <v>52</v>
      </c>
      <c r="H26" s="354" t="s">
        <v>55</v>
      </c>
      <c r="I26" s="353" t="s">
        <v>33</v>
      </c>
      <c r="J26" s="354" t="s">
        <v>28</v>
      </c>
      <c r="K26" s="353" t="s">
        <v>33</v>
      </c>
      <c r="L26" s="374">
        <v>350</v>
      </c>
      <c r="M26" s="367" t="s">
        <v>31</v>
      </c>
      <c r="N26" s="142">
        <v>590378.67000000004</v>
      </c>
      <c r="O26" s="368">
        <v>44202</v>
      </c>
      <c r="P26" s="371">
        <v>44246</v>
      </c>
      <c r="Q26" s="139">
        <f t="shared" si="0"/>
        <v>638.24721081081088</v>
      </c>
      <c r="R26" s="369" t="s">
        <v>34</v>
      </c>
      <c r="S26" s="48">
        <v>925</v>
      </c>
      <c r="T26" s="375">
        <f>U26*100%/928677.82</f>
        <v>0.99784641136363095</v>
      </c>
      <c r="U26" s="355">
        <v>926677.83</v>
      </c>
      <c r="V26" s="437" t="s">
        <v>114</v>
      </c>
      <c r="W26" s="438" t="s">
        <v>115</v>
      </c>
    </row>
    <row r="27" spans="1:23" s="34" customFormat="1" ht="45" customHeight="1" x14ac:dyDescent="0.2">
      <c r="A27" s="436"/>
      <c r="B27" s="353"/>
      <c r="C27" s="354"/>
      <c r="D27" s="355"/>
      <c r="E27" s="356"/>
      <c r="F27" s="68" t="s">
        <v>307</v>
      </c>
      <c r="G27" s="372"/>
      <c r="H27" s="354"/>
      <c r="I27" s="353"/>
      <c r="J27" s="354"/>
      <c r="K27" s="353"/>
      <c r="L27" s="374"/>
      <c r="M27" s="367"/>
      <c r="N27" s="142">
        <v>242119.5</v>
      </c>
      <c r="O27" s="368"/>
      <c r="P27" s="371"/>
      <c r="Q27" s="139">
        <f t="shared" si="0"/>
        <v>350.39001447178003</v>
      </c>
      <c r="R27" s="369"/>
      <c r="S27" s="48">
        <v>691</v>
      </c>
      <c r="T27" s="375"/>
      <c r="U27" s="355"/>
      <c r="V27" s="437"/>
      <c r="W27" s="438"/>
    </row>
    <row r="28" spans="1:23" s="34" customFormat="1" ht="45" customHeight="1" x14ac:dyDescent="0.2">
      <c r="A28" s="436"/>
      <c r="B28" s="353"/>
      <c r="C28" s="354"/>
      <c r="D28" s="355"/>
      <c r="E28" s="356"/>
      <c r="F28" s="68" t="s">
        <v>534</v>
      </c>
      <c r="G28" s="372"/>
      <c r="H28" s="354"/>
      <c r="I28" s="353"/>
      <c r="J28" s="354"/>
      <c r="K28" s="353"/>
      <c r="L28" s="374"/>
      <c r="M28" s="367"/>
      <c r="N28" s="142">
        <v>96179.65</v>
      </c>
      <c r="O28" s="368"/>
      <c r="P28" s="371"/>
      <c r="Q28" s="139">
        <f t="shared" si="0"/>
        <v>1479.686923076923</v>
      </c>
      <c r="R28" s="369"/>
      <c r="S28" s="48">
        <v>65</v>
      </c>
      <c r="T28" s="375"/>
      <c r="U28" s="355"/>
      <c r="V28" s="437"/>
      <c r="W28" s="438"/>
    </row>
    <row r="29" spans="1:23" s="34" customFormat="1" ht="45" customHeight="1" x14ac:dyDescent="0.2">
      <c r="A29" s="239">
        <v>11</v>
      </c>
      <c r="B29" s="131" t="s">
        <v>27</v>
      </c>
      <c r="C29" s="137" t="s">
        <v>28</v>
      </c>
      <c r="D29" s="142" t="s">
        <v>535</v>
      </c>
      <c r="E29" s="144" t="s">
        <v>119</v>
      </c>
      <c r="F29" s="160" t="s">
        <v>536</v>
      </c>
      <c r="G29" s="147" t="s">
        <v>29</v>
      </c>
      <c r="H29" s="137" t="s">
        <v>48</v>
      </c>
      <c r="I29" s="137" t="s">
        <v>33</v>
      </c>
      <c r="J29" s="137" t="s">
        <v>28</v>
      </c>
      <c r="K29" s="137" t="s">
        <v>33</v>
      </c>
      <c r="L29" s="143">
        <v>180</v>
      </c>
      <c r="M29" s="133" t="s">
        <v>31</v>
      </c>
      <c r="N29" s="142">
        <v>512231.59</v>
      </c>
      <c r="O29" s="134">
        <v>44214</v>
      </c>
      <c r="P29" s="140">
        <v>44330</v>
      </c>
      <c r="Q29" s="139">
        <f t="shared" si="0"/>
        <v>235.50877701149426</v>
      </c>
      <c r="R29" s="135" t="s">
        <v>39</v>
      </c>
      <c r="S29" s="48">
        <v>2175</v>
      </c>
      <c r="T29" s="141">
        <f t="shared" ref="T29" si="1">U29*100%/N29</f>
        <v>0.9570420285871083</v>
      </c>
      <c r="U29" s="142">
        <v>490227.16</v>
      </c>
      <c r="V29" s="59" t="s">
        <v>121</v>
      </c>
      <c r="W29" s="241" t="s">
        <v>122</v>
      </c>
    </row>
    <row r="30" spans="1:23" s="34" customFormat="1" ht="45" customHeight="1" x14ac:dyDescent="0.2">
      <c r="A30" s="436">
        <v>12</v>
      </c>
      <c r="B30" s="353" t="s">
        <v>27</v>
      </c>
      <c r="C30" s="353" t="s">
        <v>28</v>
      </c>
      <c r="D30" s="355" t="s">
        <v>537</v>
      </c>
      <c r="E30" s="356" t="s">
        <v>124</v>
      </c>
      <c r="F30" s="160" t="s">
        <v>538</v>
      </c>
      <c r="G30" s="372" t="s">
        <v>44</v>
      </c>
      <c r="H30" s="354" t="s">
        <v>36</v>
      </c>
      <c r="I30" s="354" t="s">
        <v>35</v>
      </c>
      <c r="J30" s="353" t="s">
        <v>28</v>
      </c>
      <c r="K30" s="354" t="s">
        <v>35</v>
      </c>
      <c r="L30" s="374">
        <v>450</v>
      </c>
      <c r="M30" s="367" t="s">
        <v>31</v>
      </c>
      <c r="N30" s="142">
        <v>1160396.45</v>
      </c>
      <c r="O30" s="368">
        <v>44228</v>
      </c>
      <c r="P30" s="371">
        <v>44323</v>
      </c>
      <c r="Q30" s="139">
        <f t="shared" si="0"/>
        <v>833.61813936781607</v>
      </c>
      <c r="R30" s="369" t="s">
        <v>34</v>
      </c>
      <c r="S30" s="48">
        <v>1392</v>
      </c>
      <c r="T30" s="375">
        <f>U30*100%/1362111.15</f>
        <v>0.8786110736998225</v>
      </c>
      <c r="U30" s="355">
        <v>1196765.94</v>
      </c>
      <c r="V30" s="437" t="s">
        <v>126</v>
      </c>
      <c r="W30" s="438" t="s">
        <v>127</v>
      </c>
    </row>
    <row r="31" spans="1:23" s="34" customFormat="1" ht="45" customHeight="1" x14ac:dyDescent="0.2">
      <c r="A31" s="436"/>
      <c r="B31" s="353"/>
      <c r="C31" s="353"/>
      <c r="D31" s="355"/>
      <c r="E31" s="356"/>
      <c r="F31" s="243" t="s">
        <v>307</v>
      </c>
      <c r="G31" s="372"/>
      <c r="H31" s="354"/>
      <c r="I31" s="354"/>
      <c r="J31" s="353"/>
      <c r="K31" s="354"/>
      <c r="L31" s="374"/>
      <c r="M31" s="367"/>
      <c r="N31" s="142">
        <v>201714.7</v>
      </c>
      <c r="O31" s="368"/>
      <c r="P31" s="371"/>
      <c r="Q31" s="139">
        <f t="shared" si="0"/>
        <v>382.03541666666666</v>
      </c>
      <c r="R31" s="369"/>
      <c r="S31" s="48">
        <v>528</v>
      </c>
      <c r="T31" s="375"/>
      <c r="U31" s="355"/>
      <c r="V31" s="437"/>
      <c r="W31" s="438"/>
    </row>
    <row r="32" spans="1:23" s="34" customFormat="1" ht="45" customHeight="1" x14ac:dyDescent="0.2">
      <c r="A32" s="239">
        <v>13</v>
      </c>
      <c r="B32" s="131" t="s">
        <v>27</v>
      </c>
      <c r="C32" s="137" t="s">
        <v>28</v>
      </c>
      <c r="D32" s="142" t="s">
        <v>539</v>
      </c>
      <c r="E32" s="144" t="s">
        <v>129</v>
      </c>
      <c r="F32" s="160" t="s">
        <v>540</v>
      </c>
      <c r="G32" s="147" t="s">
        <v>29</v>
      </c>
      <c r="H32" s="137" t="s">
        <v>45</v>
      </c>
      <c r="I32" s="137" t="s">
        <v>38</v>
      </c>
      <c r="J32" s="137" t="s">
        <v>28</v>
      </c>
      <c r="K32" s="137" t="s">
        <v>38</v>
      </c>
      <c r="L32" s="143">
        <v>150</v>
      </c>
      <c r="M32" s="133" t="s">
        <v>31</v>
      </c>
      <c r="N32" s="142">
        <v>145000</v>
      </c>
      <c r="O32" s="134">
        <v>44214</v>
      </c>
      <c r="P32" s="140">
        <v>44267</v>
      </c>
      <c r="Q32" s="139">
        <f t="shared" si="0"/>
        <v>145000</v>
      </c>
      <c r="R32" s="135" t="s">
        <v>32</v>
      </c>
      <c r="S32" s="48">
        <v>1</v>
      </c>
      <c r="T32" s="141">
        <f>U32*100%/N32</f>
        <v>0.34607648275862068</v>
      </c>
      <c r="U32" s="142">
        <v>50181.09</v>
      </c>
      <c r="V32" s="59" t="s">
        <v>131</v>
      </c>
      <c r="W32" s="241" t="s">
        <v>132</v>
      </c>
    </row>
    <row r="33" spans="1:23" s="34" customFormat="1" ht="75" customHeight="1" x14ac:dyDescent="0.2">
      <c r="A33" s="239">
        <v>14</v>
      </c>
      <c r="B33" s="131" t="s">
        <v>27</v>
      </c>
      <c r="C33" s="137" t="s">
        <v>40</v>
      </c>
      <c r="D33" s="142" t="s">
        <v>541</v>
      </c>
      <c r="E33" s="144" t="s">
        <v>134</v>
      </c>
      <c r="F33" s="68" t="s">
        <v>542</v>
      </c>
      <c r="G33" s="150" t="s">
        <v>42</v>
      </c>
      <c r="H33" s="137" t="s">
        <v>45</v>
      </c>
      <c r="I33" s="137" t="s">
        <v>41</v>
      </c>
      <c r="J33" s="137" t="s">
        <v>40</v>
      </c>
      <c r="K33" s="137" t="s">
        <v>41</v>
      </c>
      <c r="L33" s="143">
        <v>150</v>
      </c>
      <c r="M33" s="64" t="s">
        <v>31</v>
      </c>
      <c r="N33" s="142">
        <v>421419.5</v>
      </c>
      <c r="O33" s="134">
        <v>44207</v>
      </c>
      <c r="P33" s="140">
        <v>44274</v>
      </c>
      <c r="Q33" s="139">
        <f t="shared" si="0"/>
        <v>637.06651549508695</v>
      </c>
      <c r="R33" s="135" t="s">
        <v>39</v>
      </c>
      <c r="S33" s="48">
        <v>661.5</v>
      </c>
      <c r="T33" s="141">
        <f>U33*100%/N33</f>
        <v>0.99402735279217025</v>
      </c>
      <c r="U33" s="142">
        <v>418902.51</v>
      </c>
      <c r="V33" s="59" t="s">
        <v>136</v>
      </c>
      <c r="W33" s="241" t="s">
        <v>137</v>
      </c>
    </row>
    <row r="34" spans="1:23" s="34" customFormat="1" ht="45" customHeight="1" x14ac:dyDescent="0.2">
      <c r="A34" s="436">
        <v>15</v>
      </c>
      <c r="B34" s="353" t="s">
        <v>27</v>
      </c>
      <c r="C34" s="354" t="s">
        <v>40</v>
      </c>
      <c r="D34" s="355" t="s">
        <v>543</v>
      </c>
      <c r="E34" s="356" t="s">
        <v>139</v>
      </c>
      <c r="F34" s="160" t="s">
        <v>544</v>
      </c>
      <c r="G34" s="372" t="s">
        <v>52</v>
      </c>
      <c r="H34" s="354" t="s">
        <v>55</v>
      </c>
      <c r="I34" s="353" t="s">
        <v>50</v>
      </c>
      <c r="J34" s="354" t="s">
        <v>40</v>
      </c>
      <c r="K34" s="353" t="s">
        <v>50</v>
      </c>
      <c r="L34" s="374">
        <v>250</v>
      </c>
      <c r="M34" s="367" t="s">
        <v>31</v>
      </c>
      <c r="N34" s="142">
        <v>892536.2</v>
      </c>
      <c r="O34" s="368">
        <v>44221</v>
      </c>
      <c r="P34" s="371">
        <v>44302</v>
      </c>
      <c r="Q34" s="139">
        <f t="shared" si="0"/>
        <v>918.24711934156369</v>
      </c>
      <c r="R34" s="369" t="s">
        <v>34</v>
      </c>
      <c r="S34" s="48">
        <v>972</v>
      </c>
      <c r="T34" s="375">
        <f>U34*100%/1081745.01</f>
        <v>0.85028434750995519</v>
      </c>
      <c r="U34" s="355">
        <v>919790.85</v>
      </c>
      <c r="V34" s="437" t="s">
        <v>142</v>
      </c>
      <c r="W34" s="438" t="s">
        <v>143</v>
      </c>
    </row>
    <row r="35" spans="1:23" s="34" customFormat="1" ht="45" customHeight="1" x14ac:dyDescent="0.2">
      <c r="A35" s="436"/>
      <c r="B35" s="353"/>
      <c r="C35" s="354"/>
      <c r="D35" s="355"/>
      <c r="E35" s="356"/>
      <c r="F35" s="68" t="s">
        <v>545</v>
      </c>
      <c r="G35" s="372"/>
      <c r="H35" s="354"/>
      <c r="I35" s="353"/>
      <c r="J35" s="354"/>
      <c r="K35" s="353"/>
      <c r="L35" s="374"/>
      <c r="M35" s="367"/>
      <c r="N35" s="142">
        <v>189208.81</v>
      </c>
      <c r="O35" s="368"/>
      <c r="P35" s="371"/>
      <c r="Q35" s="139">
        <f t="shared" si="0"/>
        <v>461.48490243902438</v>
      </c>
      <c r="R35" s="369"/>
      <c r="S35" s="48">
        <v>410</v>
      </c>
      <c r="T35" s="375"/>
      <c r="U35" s="355"/>
      <c r="V35" s="437"/>
      <c r="W35" s="438"/>
    </row>
    <row r="36" spans="1:23" s="34" customFormat="1" ht="45" customHeight="1" x14ac:dyDescent="0.2">
      <c r="A36" s="436">
        <v>16</v>
      </c>
      <c r="B36" s="353" t="s">
        <v>27</v>
      </c>
      <c r="C36" s="354" t="s">
        <v>40</v>
      </c>
      <c r="D36" s="355" t="s">
        <v>546</v>
      </c>
      <c r="E36" s="356" t="s">
        <v>145</v>
      </c>
      <c r="F36" s="160" t="s">
        <v>547</v>
      </c>
      <c r="G36" s="372" t="s">
        <v>29</v>
      </c>
      <c r="H36" s="354" t="s">
        <v>48</v>
      </c>
      <c r="I36" s="354" t="s">
        <v>56</v>
      </c>
      <c r="J36" s="354" t="s">
        <v>40</v>
      </c>
      <c r="K36" s="354" t="s">
        <v>56</v>
      </c>
      <c r="L36" s="374">
        <v>250</v>
      </c>
      <c r="M36" s="367" t="s">
        <v>31</v>
      </c>
      <c r="N36" s="142">
        <v>172500</v>
      </c>
      <c r="O36" s="368">
        <v>44228</v>
      </c>
      <c r="P36" s="371">
        <v>44312</v>
      </c>
      <c r="Q36" s="139">
        <f t="shared" si="0"/>
        <v>115</v>
      </c>
      <c r="R36" s="369" t="s">
        <v>34</v>
      </c>
      <c r="S36" s="48">
        <v>1500</v>
      </c>
      <c r="T36" s="375">
        <f>U36*100%/289225</f>
        <v>0.99734531938801974</v>
      </c>
      <c r="U36" s="355">
        <v>288457.2</v>
      </c>
      <c r="V36" s="59" t="s">
        <v>147</v>
      </c>
      <c r="W36" s="241" t="s">
        <v>148</v>
      </c>
    </row>
    <row r="37" spans="1:23" s="34" customFormat="1" ht="45" customHeight="1" x14ac:dyDescent="0.2">
      <c r="A37" s="436"/>
      <c r="B37" s="353"/>
      <c r="C37" s="354"/>
      <c r="D37" s="355"/>
      <c r="E37" s="356"/>
      <c r="F37" s="160" t="s">
        <v>548</v>
      </c>
      <c r="G37" s="372"/>
      <c r="H37" s="354"/>
      <c r="I37" s="354"/>
      <c r="J37" s="354"/>
      <c r="K37" s="354"/>
      <c r="L37" s="374"/>
      <c r="M37" s="367"/>
      <c r="N37" s="142">
        <v>116725</v>
      </c>
      <c r="O37" s="368"/>
      <c r="P37" s="371"/>
      <c r="Q37" s="139">
        <f t="shared" si="0"/>
        <v>115</v>
      </c>
      <c r="R37" s="369"/>
      <c r="S37" s="48">
        <v>1015</v>
      </c>
      <c r="T37" s="375"/>
      <c r="U37" s="355"/>
      <c r="V37" s="59" t="s">
        <v>549</v>
      </c>
      <c r="W37" s="241" t="s">
        <v>550</v>
      </c>
    </row>
    <row r="38" spans="1:23" s="34" customFormat="1" ht="45" customHeight="1" x14ac:dyDescent="0.2">
      <c r="A38" s="436">
        <v>17</v>
      </c>
      <c r="B38" s="353" t="s">
        <v>27</v>
      </c>
      <c r="C38" s="354" t="s">
        <v>40</v>
      </c>
      <c r="D38" s="355" t="s">
        <v>149</v>
      </c>
      <c r="E38" s="356" t="s">
        <v>150</v>
      </c>
      <c r="F38" s="160" t="s">
        <v>551</v>
      </c>
      <c r="G38" s="372" t="s">
        <v>44</v>
      </c>
      <c r="H38" s="354" t="s">
        <v>48</v>
      </c>
      <c r="I38" s="354" t="s">
        <v>37</v>
      </c>
      <c r="J38" s="354" t="s">
        <v>40</v>
      </c>
      <c r="K38" s="354" t="s">
        <v>37</v>
      </c>
      <c r="L38" s="374">
        <v>150</v>
      </c>
      <c r="M38" s="367" t="s">
        <v>31</v>
      </c>
      <c r="N38" s="142">
        <v>603439</v>
      </c>
      <c r="O38" s="368">
        <v>44197</v>
      </c>
      <c r="P38" s="371">
        <v>44309</v>
      </c>
      <c r="Q38" s="139">
        <f t="shared" si="0"/>
        <v>855.94184397163122</v>
      </c>
      <c r="R38" s="369" t="s">
        <v>34</v>
      </c>
      <c r="S38" s="48">
        <v>705</v>
      </c>
      <c r="T38" s="375">
        <f>U38*100%/710737.65</f>
        <v>0.81487633306044782</v>
      </c>
      <c r="U38" s="355">
        <v>579163.29</v>
      </c>
      <c r="V38" s="437" t="s">
        <v>152</v>
      </c>
      <c r="W38" s="438" t="s">
        <v>153</v>
      </c>
    </row>
    <row r="39" spans="1:23" s="34" customFormat="1" ht="45" customHeight="1" x14ac:dyDescent="0.2">
      <c r="A39" s="436"/>
      <c r="B39" s="353"/>
      <c r="C39" s="354"/>
      <c r="D39" s="355"/>
      <c r="E39" s="356"/>
      <c r="F39" s="243" t="s">
        <v>307</v>
      </c>
      <c r="G39" s="372"/>
      <c r="H39" s="354"/>
      <c r="I39" s="354"/>
      <c r="J39" s="354"/>
      <c r="K39" s="354"/>
      <c r="L39" s="374"/>
      <c r="M39" s="367"/>
      <c r="N39" s="142">
        <v>107298.65</v>
      </c>
      <c r="O39" s="368"/>
      <c r="P39" s="371"/>
      <c r="Q39" s="139">
        <f t="shared" si="0"/>
        <v>397.4024074074074</v>
      </c>
      <c r="R39" s="369"/>
      <c r="S39" s="48">
        <v>270</v>
      </c>
      <c r="T39" s="375"/>
      <c r="U39" s="355"/>
      <c r="V39" s="437"/>
      <c r="W39" s="438"/>
    </row>
    <row r="40" spans="1:23" s="34" customFormat="1" ht="45" customHeight="1" x14ac:dyDescent="0.2">
      <c r="A40" s="436">
        <v>18</v>
      </c>
      <c r="B40" s="353" t="s">
        <v>27</v>
      </c>
      <c r="C40" s="354" t="s">
        <v>40</v>
      </c>
      <c r="D40" s="355" t="s">
        <v>552</v>
      </c>
      <c r="E40" s="356" t="s">
        <v>155</v>
      </c>
      <c r="F40" s="160" t="s">
        <v>553</v>
      </c>
      <c r="G40" s="372" t="s">
        <v>52</v>
      </c>
      <c r="H40" s="354" t="s">
        <v>55</v>
      </c>
      <c r="I40" s="354" t="s">
        <v>554</v>
      </c>
      <c r="J40" s="354" t="s">
        <v>40</v>
      </c>
      <c r="K40" s="354" t="s">
        <v>554</v>
      </c>
      <c r="L40" s="374">
        <v>350</v>
      </c>
      <c r="M40" s="367" t="s">
        <v>31</v>
      </c>
      <c r="N40" s="142">
        <v>2413093.2000000002</v>
      </c>
      <c r="O40" s="368">
        <v>44242</v>
      </c>
      <c r="P40" s="371">
        <v>44337</v>
      </c>
      <c r="Q40" s="139">
        <f t="shared" si="0"/>
        <v>903.10374251497012</v>
      </c>
      <c r="R40" s="369" t="s">
        <v>34</v>
      </c>
      <c r="S40" s="48">
        <v>2672</v>
      </c>
      <c r="T40" s="375">
        <f>U40*100%/2940487.85</f>
        <v>0.81747868470192797</v>
      </c>
      <c r="U40" s="355">
        <v>2403786.14</v>
      </c>
      <c r="V40" s="437" t="s">
        <v>157</v>
      </c>
      <c r="W40" s="438" t="s">
        <v>158</v>
      </c>
    </row>
    <row r="41" spans="1:23" s="34" customFormat="1" ht="45" customHeight="1" x14ac:dyDescent="0.2">
      <c r="A41" s="436"/>
      <c r="B41" s="353"/>
      <c r="C41" s="354"/>
      <c r="D41" s="355"/>
      <c r="E41" s="356"/>
      <c r="F41" s="68" t="s">
        <v>555</v>
      </c>
      <c r="G41" s="372"/>
      <c r="H41" s="354"/>
      <c r="I41" s="354"/>
      <c r="J41" s="354"/>
      <c r="K41" s="354"/>
      <c r="L41" s="374"/>
      <c r="M41" s="367"/>
      <c r="N41" s="142">
        <v>527394.65</v>
      </c>
      <c r="O41" s="368"/>
      <c r="P41" s="371"/>
      <c r="Q41" s="139">
        <f t="shared" si="0"/>
        <v>470.88808035714288</v>
      </c>
      <c r="R41" s="369"/>
      <c r="S41" s="48">
        <v>1120</v>
      </c>
      <c r="T41" s="375"/>
      <c r="U41" s="355"/>
      <c r="V41" s="437"/>
      <c r="W41" s="438"/>
    </row>
    <row r="42" spans="1:23" s="34" customFormat="1" ht="45" customHeight="1" x14ac:dyDescent="0.2">
      <c r="A42" s="440">
        <v>19</v>
      </c>
      <c r="B42" s="353" t="s">
        <v>27</v>
      </c>
      <c r="C42" s="137" t="s">
        <v>40</v>
      </c>
      <c r="D42" s="355" t="s">
        <v>556</v>
      </c>
      <c r="E42" s="356" t="s">
        <v>160</v>
      </c>
      <c r="F42" s="160" t="s">
        <v>557</v>
      </c>
      <c r="G42" s="372" t="s">
        <v>44</v>
      </c>
      <c r="H42" s="354" t="s">
        <v>48</v>
      </c>
      <c r="I42" s="354" t="s">
        <v>37</v>
      </c>
      <c r="J42" s="137" t="s">
        <v>40</v>
      </c>
      <c r="K42" s="354" t="s">
        <v>37</v>
      </c>
      <c r="L42" s="374">
        <v>250</v>
      </c>
      <c r="M42" s="367" t="s">
        <v>31</v>
      </c>
      <c r="N42" s="142">
        <v>659190.23</v>
      </c>
      <c r="O42" s="368">
        <v>44249</v>
      </c>
      <c r="P42" s="371">
        <v>44344</v>
      </c>
      <c r="Q42" s="139">
        <f t="shared" si="0"/>
        <v>858.32061197916664</v>
      </c>
      <c r="R42" s="369" t="s">
        <v>34</v>
      </c>
      <c r="S42" s="48">
        <v>768</v>
      </c>
      <c r="T42" s="375">
        <f>U42*100%/754526.71</f>
        <v>0.7754147762376763</v>
      </c>
      <c r="U42" s="355">
        <v>585071.16</v>
      </c>
      <c r="V42" s="437" t="s">
        <v>162</v>
      </c>
      <c r="W42" s="438" t="s">
        <v>163</v>
      </c>
    </row>
    <row r="43" spans="1:23" s="34" customFormat="1" ht="45" customHeight="1" x14ac:dyDescent="0.2">
      <c r="A43" s="440"/>
      <c r="B43" s="353"/>
      <c r="C43" s="137"/>
      <c r="D43" s="355"/>
      <c r="E43" s="356"/>
      <c r="F43" s="68" t="s">
        <v>555</v>
      </c>
      <c r="G43" s="372"/>
      <c r="H43" s="354"/>
      <c r="I43" s="354"/>
      <c r="J43" s="137"/>
      <c r="K43" s="354"/>
      <c r="L43" s="374"/>
      <c r="M43" s="367"/>
      <c r="N43" s="142">
        <v>95336.48</v>
      </c>
      <c r="O43" s="368"/>
      <c r="P43" s="371"/>
      <c r="Q43" s="139">
        <f t="shared" si="0"/>
        <v>397.2353333333333</v>
      </c>
      <c r="R43" s="369"/>
      <c r="S43" s="48">
        <v>240</v>
      </c>
      <c r="T43" s="375"/>
      <c r="U43" s="355"/>
      <c r="V43" s="437"/>
      <c r="W43" s="438"/>
    </row>
    <row r="44" spans="1:23" s="34" customFormat="1" ht="45" customHeight="1" x14ac:dyDescent="0.2">
      <c r="A44" s="440">
        <v>20</v>
      </c>
      <c r="B44" s="353" t="s">
        <v>27</v>
      </c>
      <c r="C44" s="353" t="s">
        <v>40</v>
      </c>
      <c r="D44" s="355" t="s">
        <v>558</v>
      </c>
      <c r="E44" s="356" t="s">
        <v>166</v>
      </c>
      <c r="F44" s="160" t="s">
        <v>559</v>
      </c>
      <c r="G44" s="372" t="s">
        <v>52</v>
      </c>
      <c r="H44" s="354" t="s">
        <v>36</v>
      </c>
      <c r="I44" s="354" t="s">
        <v>33</v>
      </c>
      <c r="J44" s="353" t="s">
        <v>40</v>
      </c>
      <c r="K44" s="354" t="s">
        <v>33</v>
      </c>
      <c r="L44" s="370">
        <v>180</v>
      </c>
      <c r="M44" s="367" t="s">
        <v>31</v>
      </c>
      <c r="N44" s="142">
        <v>532172.69999999995</v>
      </c>
      <c r="O44" s="371">
        <v>44263</v>
      </c>
      <c r="P44" s="368">
        <v>44365</v>
      </c>
      <c r="Q44" s="139">
        <f t="shared" si="0"/>
        <v>922.30970537261692</v>
      </c>
      <c r="R44" s="376" t="s">
        <v>34</v>
      </c>
      <c r="S44" s="67">
        <v>577</v>
      </c>
      <c r="T44" s="375">
        <f>U44*100%/647795.9</f>
        <v>0.97859242394093571</v>
      </c>
      <c r="U44" s="355">
        <v>633928.16</v>
      </c>
      <c r="V44" s="437" t="s">
        <v>168</v>
      </c>
      <c r="W44" s="438" t="s">
        <v>46</v>
      </c>
    </row>
    <row r="45" spans="1:23" s="34" customFormat="1" ht="45" customHeight="1" x14ac:dyDescent="0.2">
      <c r="A45" s="440"/>
      <c r="B45" s="353"/>
      <c r="C45" s="353"/>
      <c r="D45" s="355"/>
      <c r="E45" s="356"/>
      <c r="F45" s="68" t="s">
        <v>555</v>
      </c>
      <c r="G45" s="372"/>
      <c r="H45" s="354"/>
      <c r="I45" s="354"/>
      <c r="J45" s="353"/>
      <c r="K45" s="354"/>
      <c r="L45" s="370"/>
      <c r="M45" s="367"/>
      <c r="N45" s="142">
        <v>115623.2</v>
      </c>
      <c r="O45" s="371"/>
      <c r="P45" s="368"/>
      <c r="Q45" s="139">
        <f t="shared" si="0"/>
        <v>436.31396226415092</v>
      </c>
      <c r="R45" s="376"/>
      <c r="S45" s="67">
        <v>265</v>
      </c>
      <c r="T45" s="375"/>
      <c r="U45" s="355"/>
      <c r="V45" s="437"/>
      <c r="W45" s="438"/>
    </row>
    <row r="46" spans="1:23" s="34" customFormat="1" ht="45" customHeight="1" x14ac:dyDescent="0.2">
      <c r="A46" s="436">
        <v>21</v>
      </c>
      <c r="B46" s="353" t="s">
        <v>27</v>
      </c>
      <c r="C46" s="353" t="s">
        <v>40</v>
      </c>
      <c r="D46" s="377" t="s">
        <v>560</v>
      </c>
      <c r="E46" s="356" t="s">
        <v>170</v>
      </c>
      <c r="F46" s="160" t="s">
        <v>561</v>
      </c>
      <c r="G46" s="372" t="s">
        <v>29</v>
      </c>
      <c r="H46" s="354" t="s">
        <v>562</v>
      </c>
      <c r="I46" s="353" t="s">
        <v>30</v>
      </c>
      <c r="J46" s="353" t="s">
        <v>40</v>
      </c>
      <c r="K46" s="353" t="s">
        <v>30</v>
      </c>
      <c r="L46" s="370">
        <v>150</v>
      </c>
      <c r="M46" s="367" t="s">
        <v>31</v>
      </c>
      <c r="N46" s="142">
        <v>196125</v>
      </c>
      <c r="O46" s="371">
        <v>44256</v>
      </c>
      <c r="P46" s="371">
        <v>44330</v>
      </c>
      <c r="Q46" s="139">
        <f t="shared" si="0"/>
        <v>163.4375</v>
      </c>
      <c r="R46" s="376" t="s">
        <v>34</v>
      </c>
      <c r="S46" s="48">
        <v>1200</v>
      </c>
      <c r="T46" s="375">
        <f>U46*100%/347925</f>
        <v>0.88301266077459217</v>
      </c>
      <c r="U46" s="355">
        <v>307222.18</v>
      </c>
      <c r="V46" s="437" t="s">
        <v>172</v>
      </c>
      <c r="W46" s="438" t="s">
        <v>173</v>
      </c>
    </row>
    <row r="47" spans="1:23" s="34" customFormat="1" ht="45" customHeight="1" x14ac:dyDescent="0.2">
      <c r="A47" s="436"/>
      <c r="B47" s="353"/>
      <c r="C47" s="353"/>
      <c r="D47" s="377"/>
      <c r="E47" s="356"/>
      <c r="F47" s="68" t="s">
        <v>563</v>
      </c>
      <c r="G47" s="372"/>
      <c r="H47" s="354"/>
      <c r="I47" s="353"/>
      <c r="J47" s="353"/>
      <c r="K47" s="353"/>
      <c r="L47" s="370"/>
      <c r="M47" s="367"/>
      <c r="N47" s="142">
        <v>151800</v>
      </c>
      <c r="O47" s="371"/>
      <c r="P47" s="371"/>
      <c r="Q47" s="139">
        <f t="shared" si="0"/>
        <v>115</v>
      </c>
      <c r="R47" s="376"/>
      <c r="S47" s="48">
        <v>1320</v>
      </c>
      <c r="T47" s="375"/>
      <c r="U47" s="355"/>
      <c r="V47" s="437"/>
      <c r="W47" s="438"/>
    </row>
    <row r="48" spans="1:23" s="34" customFormat="1" ht="45" customHeight="1" x14ac:dyDescent="0.2">
      <c r="A48" s="436">
        <v>22</v>
      </c>
      <c r="B48" s="353" t="s">
        <v>27</v>
      </c>
      <c r="C48" s="354" t="s">
        <v>47</v>
      </c>
      <c r="D48" s="355" t="s">
        <v>564</v>
      </c>
      <c r="E48" s="356" t="s">
        <v>176</v>
      </c>
      <c r="F48" s="160" t="s">
        <v>565</v>
      </c>
      <c r="G48" s="372" t="s">
        <v>51</v>
      </c>
      <c r="H48" s="354" t="s">
        <v>43</v>
      </c>
      <c r="I48" s="354" t="s">
        <v>33</v>
      </c>
      <c r="J48" s="354" t="s">
        <v>47</v>
      </c>
      <c r="K48" s="354" t="s">
        <v>33</v>
      </c>
      <c r="L48" s="374">
        <v>600</v>
      </c>
      <c r="M48" s="367" t="s">
        <v>31</v>
      </c>
      <c r="N48" s="142">
        <v>2207724.06</v>
      </c>
      <c r="O48" s="368">
        <v>44242</v>
      </c>
      <c r="P48" s="371">
        <v>44372</v>
      </c>
      <c r="Q48" s="139">
        <f t="shared" si="0"/>
        <v>1108.2952108433735</v>
      </c>
      <c r="R48" s="369" t="s">
        <v>34</v>
      </c>
      <c r="S48" s="48">
        <v>1992</v>
      </c>
      <c r="T48" s="375">
        <f>U48*100%/2207724.08</f>
        <v>0.76285352198541045</v>
      </c>
      <c r="U48" s="355">
        <v>1684170.09</v>
      </c>
      <c r="V48" s="437" t="s">
        <v>178</v>
      </c>
      <c r="W48" s="438" t="s">
        <v>179</v>
      </c>
    </row>
    <row r="49" spans="1:23" s="34" customFormat="1" ht="45" customHeight="1" x14ac:dyDescent="0.2">
      <c r="A49" s="436"/>
      <c r="B49" s="353"/>
      <c r="C49" s="354"/>
      <c r="D49" s="355"/>
      <c r="E49" s="356"/>
      <c r="F49" s="68" t="s">
        <v>307</v>
      </c>
      <c r="G49" s="372"/>
      <c r="H49" s="354"/>
      <c r="I49" s="354"/>
      <c r="J49" s="354"/>
      <c r="K49" s="354"/>
      <c r="L49" s="374"/>
      <c r="M49" s="367"/>
      <c r="N49" s="142"/>
      <c r="O49" s="368"/>
      <c r="P49" s="371"/>
      <c r="Q49" s="139">
        <f t="shared" si="0"/>
        <v>0</v>
      </c>
      <c r="R49" s="369"/>
      <c r="S49" s="48">
        <v>801</v>
      </c>
      <c r="T49" s="375"/>
      <c r="U49" s="355"/>
      <c r="V49" s="437"/>
      <c r="W49" s="438"/>
    </row>
    <row r="50" spans="1:23" s="34" customFormat="1" ht="45" customHeight="1" x14ac:dyDescent="0.2">
      <c r="A50" s="239">
        <v>23</v>
      </c>
      <c r="B50" s="131" t="s">
        <v>27</v>
      </c>
      <c r="C50" s="137" t="s">
        <v>47</v>
      </c>
      <c r="D50" s="142" t="s">
        <v>566</v>
      </c>
      <c r="E50" s="144" t="s">
        <v>181</v>
      </c>
      <c r="F50" s="160" t="s">
        <v>567</v>
      </c>
      <c r="G50" s="150" t="s">
        <v>568</v>
      </c>
      <c r="H50" s="137" t="s">
        <v>48</v>
      </c>
      <c r="I50" s="137" t="s">
        <v>33</v>
      </c>
      <c r="J50" s="137" t="s">
        <v>47</v>
      </c>
      <c r="K50" s="137" t="s">
        <v>33</v>
      </c>
      <c r="L50" s="143">
        <v>180</v>
      </c>
      <c r="M50" s="244" t="s">
        <v>31</v>
      </c>
      <c r="N50" s="142">
        <v>643697.92000000004</v>
      </c>
      <c r="O50" s="134">
        <v>44207</v>
      </c>
      <c r="P50" s="140">
        <v>44274</v>
      </c>
      <c r="Q50" s="139">
        <f t="shared" si="0"/>
        <v>214565.97333333336</v>
      </c>
      <c r="R50" s="135" t="s">
        <v>54</v>
      </c>
      <c r="S50" s="48">
        <v>3</v>
      </c>
      <c r="T50" s="141">
        <f>U50*100%/N50</f>
        <v>0.5843898641151426</v>
      </c>
      <c r="U50" s="142">
        <v>376170.54</v>
      </c>
      <c r="V50" s="59" t="s">
        <v>569</v>
      </c>
      <c r="W50" s="240" t="s">
        <v>570</v>
      </c>
    </row>
    <row r="51" spans="1:23" s="34" customFormat="1" ht="45" customHeight="1" x14ac:dyDescent="0.2">
      <c r="A51" s="436">
        <v>24</v>
      </c>
      <c r="B51" s="353" t="s">
        <v>27</v>
      </c>
      <c r="C51" s="354" t="s">
        <v>47</v>
      </c>
      <c r="D51" s="355" t="s">
        <v>571</v>
      </c>
      <c r="E51" s="356" t="s">
        <v>187</v>
      </c>
      <c r="F51" s="160" t="s">
        <v>572</v>
      </c>
      <c r="G51" s="372" t="s">
        <v>42</v>
      </c>
      <c r="H51" s="354" t="s">
        <v>45</v>
      </c>
      <c r="I51" s="354" t="s">
        <v>41</v>
      </c>
      <c r="J51" s="354" t="s">
        <v>47</v>
      </c>
      <c r="K51" s="354" t="s">
        <v>41</v>
      </c>
      <c r="L51" s="374">
        <v>185</v>
      </c>
      <c r="M51" s="367" t="s">
        <v>31</v>
      </c>
      <c r="N51" s="142">
        <v>842067.85</v>
      </c>
      <c r="O51" s="368">
        <v>44230</v>
      </c>
      <c r="P51" s="371">
        <v>44338</v>
      </c>
      <c r="Q51" s="139">
        <f t="shared" si="0"/>
        <v>933.55637472283809</v>
      </c>
      <c r="R51" s="369" t="s">
        <v>39</v>
      </c>
      <c r="S51" s="48">
        <v>902</v>
      </c>
      <c r="T51" s="375">
        <f>U51*100%/1005073.35</f>
        <v>0.8439956546455043</v>
      </c>
      <c r="U51" s="355">
        <v>848277.54</v>
      </c>
      <c r="V51" s="437" t="s">
        <v>189</v>
      </c>
      <c r="W51" s="438" t="s">
        <v>190</v>
      </c>
    </row>
    <row r="52" spans="1:23" s="34" customFormat="1" ht="45" customHeight="1" x14ac:dyDescent="0.2">
      <c r="A52" s="436"/>
      <c r="B52" s="353"/>
      <c r="C52" s="354"/>
      <c r="D52" s="355"/>
      <c r="E52" s="356"/>
      <c r="F52" s="68" t="s">
        <v>545</v>
      </c>
      <c r="G52" s="372"/>
      <c r="H52" s="354"/>
      <c r="I52" s="354"/>
      <c r="J52" s="354"/>
      <c r="K52" s="354"/>
      <c r="L52" s="374"/>
      <c r="M52" s="367"/>
      <c r="N52" s="142">
        <v>163005.5</v>
      </c>
      <c r="O52" s="368"/>
      <c r="P52" s="371"/>
      <c r="Q52" s="139">
        <f t="shared" si="0"/>
        <v>391.84014423076923</v>
      </c>
      <c r="R52" s="369"/>
      <c r="S52" s="48">
        <v>416</v>
      </c>
      <c r="T52" s="375"/>
      <c r="U52" s="355"/>
      <c r="V52" s="437"/>
      <c r="W52" s="438"/>
    </row>
    <row r="53" spans="1:23" s="34" customFormat="1" ht="45" customHeight="1" x14ac:dyDescent="0.2">
      <c r="A53" s="436">
        <v>25</v>
      </c>
      <c r="B53" s="353" t="s">
        <v>27</v>
      </c>
      <c r="C53" s="354" t="s">
        <v>47</v>
      </c>
      <c r="D53" s="355" t="s">
        <v>573</v>
      </c>
      <c r="E53" s="356" t="s">
        <v>192</v>
      </c>
      <c r="F53" s="160" t="s">
        <v>574</v>
      </c>
      <c r="G53" s="372" t="s">
        <v>42</v>
      </c>
      <c r="H53" s="354" t="s">
        <v>45</v>
      </c>
      <c r="I53" s="354" t="s">
        <v>41</v>
      </c>
      <c r="J53" s="354" t="s">
        <v>47</v>
      </c>
      <c r="K53" s="354" t="s">
        <v>41</v>
      </c>
      <c r="L53" s="374">
        <v>250</v>
      </c>
      <c r="M53" s="367" t="s">
        <v>31</v>
      </c>
      <c r="N53" s="142">
        <v>1506188.2</v>
      </c>
      <c r="O53" s="368">
        <v>44256</v>
      </c>
      <c r="P53" s="371">
        <v>44372</v>
      </c>
      <c r="Q53" s="139">
        <f t="shared" si="0"/>
        <v>927.45578817733985</v>
      </c>
      <c r="R53" s="369" t="s">
        <v>34</v>
      </c>
      <c r="S53" s="48">
        <v>1624</v>
      </c>
      <c r="T53" s="375">
        <f>U53*100%/1752533.2</f>
        <v>0.7741302190452084</v>
      </c>
      <c r="U53" s="355">
        <v>1356688.91</v>
      </c>
      <c r="V53" s="437" t="s">
        <v>194</v>
      </c>
      <c r="W53" s="438" t="s">
        <v>195</v>
      </c>
    </row>
    <row r="54" spans="1:23" s="34" customFormat="1" ht="23.45" customHeight="1" x14ac:dyDescent="0.2">
      <c r="A54" s="436"/>
      <c r="B54" s="353"/>
      <c r="C54" s="354"/>
      <c r="D54" s="355"/>
      <c r="E54" s="356"/>
      <c r="F54" s="68" t="s">
        <v>400</v>
      </c>
      <c r="G54" s="372"/>
      <c r="H54" s="354"/>
      <c r="I54" s="354"/>
      <c r="J54" s="354"/>
      <c r="K54" s="354"/>
      <c r="L54" s="374"/>
      <c r="M54" s="367"/>
      <c r="N54" s="142">
        <v>246345</v>
      </c>
      <c r="O54" s="368"/>
      <c r="P54" s="371"/>
      <c r="Q54" s="139">
        <f t="shared" si="0"/>
        <v>392.26910828025478</v>
      </c>
      <c r="R54" s="369"/>
      <c r="S54" s="48">
        <v>628</v>
      </c>
      <c r="T54" s="375"/>
      <c r="U54" s="355"/>
      <c r="V54" s="437"/>
      <c r="W54" s="438"/>
    </row>
    <row r="55" spans="1:23" s="34" customFormat="1" ht="23.45" customHeight="1" x14ac:dyDescent="0.2">
      <c r="A55" s="436">
        <v>26</v>
      </c>
      <c r="B55" s="353" t="s">
        <v>27</v>
      </c>
      <c r="C55" s="354" t="s">
        <v>40</v>
      </c>
      <c r="D55" s="355" t="s">
        <v>575</v>
      </c>
      <c r="E55" s="356" t="s">
        <v>197</v>
      </c>
      <c r="F55" s="160" t="s">
        <v>576</v>
      </c>
      <c r="G55" s="372" t="s">
        <v>29</v>
      </c>
      <c r="H55" s="354" t="s">
        <v>45</v>
      </c>
      <c r="I55" s="354" t="s">
        <v>35</v>
      </c>
      <c r="J55" s="354" t="s">
        <v>40</v>
      </c>
      <c r="K55" s="354" t="s">
        <v>35</v>
      </c>
      <c r="L55" s="374">
        <v>450</v>
      </c>
      <c r="M55" s="367" t="s">
        <v>31</v>
      </c>
      <c r="N55" s="142">
        <v>161120</v>
      </c>
      <c r="O55" s="368">
        <v>44230</v>
      </c>
      <c r="P55" s="371">
        <v>44358</v>
      </c>
      <c r="Q55" s="139">
        <f t="shared" si="0"/>
        <v>159.84126984126985</v>
      </c>
      <c r="R55" s="369" t="s">
        <v>34</v>
      </c>
      <c r="S55" s="48">
        <v>1008</v>
      </c>
      <c r="T55" s="375">
        <f>U55*100%/589400</f>
        <v>0.98392110620970474</v>
      </c>
      <c r="U55" s="355">
        <v>579923.1</v>
      </c>
      <c r="V55" s="437" t="s">
        <v>199</v>
      </c>
      <c r="W55" s="438" t="s">
        <v>200</v>
      </c>
    </row>
    <row r="56" spans="1:23" s="34" customFormat="1" ht="23.45" customHeight="1" x14ac:dyDescent="0.2">
      <c r="A56" s="436"/>
      <c r="B56" s="353"/>
      <c r="C56" s="354"/>
      <c r="D56" s="355"/>
      <c r="E56" s="356"/>
      <c r="F56" s="147" t="s">
        <v>201</v>
      </c>
      <c r="G56" s="372"/>
      <c r="H56" s="354"/>
      <c r="I56" s="354"/>
      <c r="J56" s="354"/>
      <c r="K56" s="354"/>
      <c r="L56" s="374"/>
      <c r="M56" s="367"/>
      <c r="N56" s="69">
        <v>195640</v>
      </c>
      <c r="O56" s="368"/>
      <c r="P56" s="371"/>
      <c r="Q56" s="139">
        <f t="shared" si="0"/>
        <v>174.67857142857142</v>
      </c>
      <c r="R56" s="369"/>
      <c r="S56" s="48">
        <v>1120</v>
      </c>
      <c r="T56" s="375"/>
      <c r="U56" s="355"/>
      <c r="V56" s="437"/>
      <c r="W56" s="438"/>
    </row>
    <row r="57" spans="1:23" s="34" customFormat="1" ht="23.45" customHeight="1" x14ac:dyDescent="0.2">
      <c r="A57" s="436"/>
      <c r="B57" s="353"/>
      <c r="C57" s="354"/>
      <c r="D57" s="355"/>
      <c r="E57" s="356"/>
      <c r="F57" s="147" t="s">
        <v>577</v>
      </c>
      <c r="G57" s="372"/>
      <c r="H57" s="354"/>
      <c r="I57" s="354"/>
      <c r="J57" s="354"/>
      <c r="K57" s="354"/>
      <c r="L57" s="374"/>
      <c r="M57" s="367"/>
      <c r="N57" s="70">
        <v>115200</v>
      </c>
      <c r="O57" s="368"/>
      <c r="P57" s="371"/>
      <c r="Q57" s="139">
        <f t="shared" si="0"/>
        <v>169.41176470588235</v>
      </c>
      <c r="R57" s="369"/>
      <c r="S57" s="71">
        <v>680</v>
      </c>
      <c r="T57" s="375"/>
      <c r="U57" s="355"/>
      <c r="V57" s="437"/>
      <c r="W57" s="438"/>
    </row>
    <row r="58" spans="1:23" s="1" customFormat="1" ht="71.25" customHeight="1" x14ac:dyDescent="0.2">
      <c r="A58" s="436"/>
      <c r="B58" s="353"/>
      <c r="C58" s="354"/>
      <c r="D58" s="355"/>
      <c r="E58" s="356"/>
      <c r="F58" s="147" t="s">
        <v>203</v>
      </c>
      <c r="G58" s="372"/>
      <c r="H58" s="354"/>
      <c r="I58" s="354"/>
      <c r="J58" s="354"/>
      <c r="K58" s="354"/>
      <c r="L58" s="374"/>
      <c r="M58" s="367"/>
      <c r="N58" s="70">
        <v>117440</v>
      </c>
      <c r="O58" s="368"/>
      <c r="P58" s="371"/>
      <c r="Q58" s="139"/>
      <c r="R58" s="369"/>
      <c r="S58" s="71">
        <v>696</v>
      </c>
      <c r="T58" s="375"/>
      <c r="U58" s="355"/>
      <c r="V58" s="437"/>
      <c r="W58" s="438"/>
    </row>
    <row r="59" spans="1:23" s="1" customFormat="1" ht="18.75" customHeight="1" x14ac:dyDescent="0.2">
      <c r="A59" s="440">
        <v>27</v>
      </c>
      <c r="B59" s="353" t="s">
        <v>27</v>
      </c>
      <c r="C59" s="353" t="s">
        <v>49</v>
      </c>
      <c r="D59" s="377" t="s">
        <v>578</v>
      </c>
      <c r="E59" s="354">
        <v>1201</v>
      </c>
      <c r="F59" s="93" t="s">
        <v>579</v>
      </c>
      <c r="G59" s="372" t="s">
        <v>101</v>
      </c>
      <c r="H59" s="354" t="s">
        <v>43</v>
      </c>
      <c r="I59" s="354" t="s">
        <v>33</v>
      </c>
      <c r="J59" s="353" t="s">
        <v>49</v>
      </c>
      <c r="K59" s="354" t="s">
        <v>33</v>
      </c>
      <c r="L59" s="370">
        <v>150</v>
      </c>
      <c r="M59" s="353" t="s">
        <v>31</v>
      </c>
      <c r="N59" s="138">
        <v>143083.26</v>
      </c>
      <c r="O59" s="371">
        <v>44263</v>
      </c>
      <c r="P59" s="368">
        <v>44358</v>
      </c>
      <c r="Q59" s="139">
        <f t="shared" si="0"/>
        <v>817.61862857142864</v>
      </c>
      <c r="R59" s="376" t="s">
        <v>34</v>
      </c>
      <c r="S59" s="48">
        <v>175</v>
      </c>
      <c r="T59" s="441">
        <f>U59*100%/229257.89</f>
        <v>0.95949491640178663</v>
      </c>
      <c r="U59" s="377">
        <v>219971.78</v>
      </c>
      <c r="V59" s="437" t="s">
        <v>102</v>
      </c>
      <c r="W59" s="442" t="s">
        <v>103</v>
      </c>
    </row>
    <row r="60" spans="1:23" s="1" customFormat="1" ht="18.75" customHeight="1" x14ac:dyDescent="0.2">
      <c r="A60" s="440"/>
      <c r="B60" s="353"/>
      <c r="C60" s="353"/>
      <c r="D60" s="377"/>
      <c r="E60" s="354"/>
      <c r="F60" s="246" t="s">
        <v>444</v>
      </c>
      <c r="G60" s="372"/>
      <c r="H60" s="354"/>
      <c r="I60" s="354"/>
      <c r="J60" s="353"/>
      <c r="K60" s="354"/>
      <c r="L60" s="370"/>
      <c r="M60" s="353"/>
      <c r="N60" s="138">
        <v>86174.63</v>
      </c>
      <c r="O60" s="371"/>
      <c r="P60" s="368"/>
      <c r="Q60" s="139">
        <f t="shared" si="0"/>
        <v>489.62857954545456</v>
      </c>
      <c r="R60" s="376"/>
      <c r="S60" s="48">
        <v>176</v>
      </c>
      <c r="T60" s="441"/>
      <c r="U60" s="377"/>
      <c r="V60" s="437"/>
      <c r="W60" s="442"/>
    </row>
    <row r="61" spans="1:23" s="1" customFormat="1" ht="45" customHeight="1" x14ac:dyDescent="0.2">
      <c r="A61" s="440">
        <v>28</v>
      </c>
      <c r="B61" s="131" t="s">
        <v>27</v>
      </c>
      <c r="C61" s="353" t="s">
        <v>49</v>
      </c>
      <c r="D61" s="138" t="s">
        <v>580</v>
      </c>
      <c r="E61" s="354">
        <v>1202</v>
      </c>
      <c r="F61" s="93" t="s">
        <v>581</v>
      </c>
      <c r="G61" s="372" t="s">
        <v>101</v>
      </c>
      <c r="H61" s="137" t="s">
        <v>43</v>
      </c>
      <c r="I61" s="354" t="s">
        <v>33</v>
      </c>
      <c r="J61" s="353" t="s">
        <v>49</v>
      </c>
      <c r="K61" s="354" t="s">
        <v>33</v>
      </c>
      <c r="L61" s="370">
        <v>150</v>
      </c>
      <c r="M61" s="353" t="s">
        <v>31</v>
      </c>
      <c r="N61" s="138">
        <v>181912.24</v>
      </c>
      <c r="O61" s="371">
        <v>44263</v>
      </c>
      <c r="P61" s="368">
        <v>44358</v>
      </c>
      <c r="Q61" s="139">
        <f t="shared" si="0"/>
        <v>1263.2794444444444</v>
      </c>
      <c r="R61" s="376" t="s">
        <v>34</v>
      </c>
      <c r="S61" s="48">
        <v>144</v>
      </c>
      <c r="T61" s="441">
        <f>U61*100%/282080.12</f>
        <v>0.85334060408085477</v>
      </c>
      <c r="U61" s="377">
        <v>240710.42</v>
      </c>
      <c r="V61" s="437" t="s">
        <v>108</v>
      </c>
      <c r="W61" s="442" t="s">
        <v>109</v>
      </c>
    </row>
    <row r="62" spans="1:23" s="1" customFormat="1" ht="45" customHeight="1" x14ac:dyDescent="0.2">
      <c r="A62" s="440"/>
      <c r="B62" s="131"/>
      <c r="C62" s="353"/>
      <c r="D62" s="138"/>
      <c r="E62" s="354"/>
      <c r="F62" s="246" t="s">
        <v>582</v>
      </c>
      <c r="G62" s="372"/>
      <c r="H62" s="137"/>
      <c r="I62" s="354"/>
      <c r="J62" s="353"/>
      <c r="K62" s="354"/>
      <c r="L62" s="370"/>
      <c r="M62" s="353"/>
      <c r="N62" s="138">
        <v>100167.88</v>
      </c>
      <c r="O62" s="371"/>
      <c r="P62" s="368"/>
      <c r="Q62" s="139">
        <f t="shared" si="0"/>
        <v>764.6403053435115</v>
      </c>
      <c r="R62" s="376"/>
      <c r="S62" s="48">
        <v>131</v>
      </c>
      <c r="T62" s="441"/>
      <c r="U62" s="377"/>
      <c r="V62" s="437"/>
      <c r="W62" s="442"/>
    </row>
    <row r="63" spans="1:23" s="1" customFormat="1" ht="45" customHeight="1" x14ac:dyDescent="0.2">
      <c r="A63" s="239">
        <v>29</v>
      </c>
      <c r="B63" s="131" t="s">
        <v>27</v>
      </c>
      <c r="C63" s="131" t="s">
        <v>49</v>
      </c>
      <c r="D63" s="138" t="s">
        <v>583</v>
      </c>
      <c r="E63" s="131">
        <v>1203</v>
      </c>
      <c r="F63" s="93" t="s">
        <v>584</v>
      </c>
      <c r="G63" s="147" t="s">
        <v>42</v>
      </c>
      <c r="H63" s="137" t="s">
        <v>45</v>
      </c>
      <c r="I63" s="137" t="s">
        <v>41</v>
      </c>
      <c r="J63" s="131" t="s">
        <v>49</v>
      </c>
      <c r="K63" s="137" t="s">
        <v>41</v>
      </c>
      <c r="L63" s="132">
        <v>150</v>
      </c>
      <c r="M63" s="131" t="s">
        <v>31</v>
      </c>
      <c r="N63" s="138">
        <v>268367.7</v>
      </c>
      <c r="O63" s="134">
        <v>44207</v>
      </c>
      <c r="P63" s="134">
        <v>44274</v>
      </c>
      <c r="Q63" s="139">
        <f t="shared" si="0"/>
        <v>1166.8160869565218</v>
      </c>
      <c r="R63" s="135" t="s">
        <v>34</v>
      </c>
      <c r="S63" s="48">
        <v>230</v>
      </c>
      <c r="T63" s="141">
        <f>U63*100%/N63</f>
        <v>0.60246102642009447</v>
      </c>
      <c r="U63" s="138">
        <v>161681.07999999999</v>
      </c>
      <c r="V63" s="59" t="s">
        <v>211</v>
      </c>
      <c r="W63" s="240" t="s">
        <v>132</v>
      </c>
    </row>
    <row r="64" spans="1:23" s="1" customFormat="1" ht="45" customHeight="1" x14ac:dyDescent="0.2">
      <c r="A64" s="436">
        <v>30</v>
      </c>
      <c r="B64" s="353" t="s">
        <v>27</v>
      </c>
      <c r="C64" s="353" t="s">
        <v>49</v>
      </c>
      <c r="D64" s="377" t="s">
        <v>585</v>
      </c>
      <c r="E64" s="353">
        <v>1204</v>
      </c>
      <c r="F64" s="93" t="s">
        <v>586</v>
      </c>
      <c r="G64" s="372" t="s">
        <v>44</v>
      </c>
      <c r="H64" s="354" t="s">
        <v>587</v>
      </c>
      <c r="I64" s="372" t="s">
        <v>35</v>
      </c>
      <c r="J64" s="353" t="s">
        <v>49</v>
      </c>
      <c r="K64" s="372" t="s">
        <v>35</v>
      </c>
      <c r="L64" s="370">
        <v>450</v>
      </c>
      <c r="M64" s="353" t="s">
        <v>31</v>
      </c>
      <c r="N64" s="138">
        <v>312421.05</v>
      </c>
      <c r="O64" s="368">
        <v>44228</v>
      </c>
      <c r="P64" s="368">
        <v>44323</v>
      </c>
      <c r="Q64" s="139">
        <f t="shared" si="0"/>
        <v>815.72075718015662</v>
      </c>
      <c r="R64" s="369" t="s">
        <v>39</v>
      </c>
      <c r="S64" s="48">
        <v>383</v>
      </c>
      <c r="T64" s="375">
        <f>U64*100%/435417.45</f>
        <v>0.84851757778655856</v>
      </c>
      <c r="U64" s="377">
        <v>369459.36</v>
      </c>
      <c r="V64" s="437" t="s">
        <v>126</v>
      </c>
      <c r="W64" s="438" t="s">
        <v>127</v>
      </c>
    </row>
    <row r="65" spans="1:23" s="1" customFormat="1" ht="45" customHeight="1" x14ac:dyDescent="0.2">
      <c r="A65" s="436"/>
      <c r="B65" s="353"/>
      <c r="C65" s="353"/>
      <c r="D65" s="377"/>
      <c r="E65" s="353"/>
      <c r="F65" s="246" t="s">
        <v>582</v>
      </c>
      <c r="G65" s="372"/>
      <c r="H65" s="354"/>
      <c r="I65" s="372"/>
      <c r="J65" s="353"/>
      <c r="K65" s="372"/>
      <c r="L65" s="370"/>
      <c r="M65" s="353"/>
      <c r="N65" s="138">
        <v>122996.4</v>
      </c>
      <c r="O65" s="368"/>
      <c r="P65" s="368"/>
      <c r="Q65" s="139">
        <f t="shared" si="0"/>
        <v>384.36374999999998</v>
      </c>
      <c r="R65" s="369"/>
      <c r="S65" s="48">
        <v>320</v>
      </c>
      <c r="T65" s="375"/>
      <c r="U65" s="377"/>
      <c r="V65" s="437"/>
      <c r="W65" s="438"/>
    </row>
    <row r="66" spans="1:23" s="1" customFormat="1" ht="45" customHeight="1" x14ac:dyDescent="0.2">
      <c r="A66" s="436">
        <v>31</v>
      </c>
      <c r="B66" s="353" t="s">
        <v>27</v>
      </c>
      <c r="C66" s="354" t="s">
        <v>49</v>
      </c>
      <c r="D66" s="377" t="s">
        <v>588</v>
      </c>
      <c r="E66" s="353">
        <v>1205</v>
      </c>
      <c r="F66" s="93" t="s">
        <v>589</v>
      </c>
      <c r="G66" s="372" t="s">
        <v>52</v>
      </c>
      <c r="H66" s="354" t="s">
        <v>55</v>
      </c>
      <c r="I66" s="372" t="s">
        <v>50</v>
      </c>
      <c r="J66" s="354" t="s">
        <v>49</v>
      </c>
      <c r="K66" s="372" t="s">
        <v>50</v>
      </c>
      <c r="L66" s="370">
        <v>250</v>
      </c>
      <c r="M66" s="354" t="s">
        <v>31</v>
      </c>
      <c r="N66" s="138">
        <v>263816</v>
      </c>
      <c r="O66" s="368">
        <v>44221</v>
      </c>
      <c r="P66" s="368">
        <v>44302</v>
      </c>
      <c r="Q66" s="139">
        <f t="shared" si="0"/>
        <v>879.38666666666666</v>
      </c>
      <c r="R66" s="369" t="s">
        <v>34</v>
      </c>
      <c r="S66" s="48">
        <v>300</v>
      </c>
      <c r="T66" s="375">
        <f>U66*100%/481682.82</f>
        <v>0.74960954596636842</v>
      </c>
      <c r="U66" s="377">
        <v>361074.04</v>
      </c>
      <c r="V66" s="437" t="s">
        <v>216</v>
      </c>
      <c r="W66" s="438" t="s">
        <v>143</v>
      </c>
    </row>
    <row r="67" spans="1:23" s="1" customFormat="1" ht="45" customHeight="1" x14ac:dyDescent="0.2">
      <c r="A67" s="436"/>
      <c r="B67" s="353"/>
      <c r="C67" s="354"/>
      <c r="D67" s="377"/>
      <c r="E67" s="353"/>
      <c r="F67" s="246" t="s">
        <v>499</v>
      </c>
      <c r="G67" s="372"/>
      <c r="H67" s="354"/>
      <c r="I67" s="372"/>
      <c r="J67" s="354"/>
      <c r="K67" s="372"/>
      <c r="L67" s="370"/>
      <c r="M67" s="354"/>
      <c r="N67" s="138">
        <v>217866.82</v>
      </c>
      <c r="O67" s="368"/>
      <c r="P67" s="368"/>
      <c r="Q67" s="139">
        <f t="shared" si="0"/>
        <v>606.87136490250703</v>
      </c>
      <c r="R67" s="369"/>
      <c r="S67" s="48">
        <v>359</v>
      </c>
      <c r="T67" s="375"/>
      <c r="U67" s="377"/>
      <c r="V67" s="437"/>
      <c r="W67" s="438"/>
    </row>
    <row r="68" spans="1:23" s="1" customFormat="1" ht="45" customHeight="1" x14ac:dyDescent="0.2">
      <c r="A68" s="436">
        <v>32</v>
      </c>
      <c r="B68" s="353" t="s">
        <v>27</v>
      </c>
      <c r="C68" s="353" t="s">
        <v>49</v>
      </c>
      <c r="D68" s="377" t="s">
        <v>590</v>
      </c>
      <c r="E68" s="353">
        <v>1206</v>
      </c>
      <c r="F68" s="93" t="s">
        <v>591</v>
      </c>
      <c r="G68" s="372" t="s">
        <v>44</v>
      </c>
      <c r="H68" s="354" t="s">
        <v>48</v>
      </c>
      <c r="I68" s="372" t="s">
        <v>37</v>
      </c>
      <c r="J68" s="353" t="s">
        <v>49</v>
      </c>
      <c r="K68" s="372" t="s">
        <v>37</v>
      </c>
      <c r="L68" s="370">
        <v>150</v>
      </c>
      <c r="M68" s="353" t="s">
        <v>31</v>
      </c>
      <c r="N68" s="138">
        <v>180824.8</v>
      </c>
      <c r="O68" s="368">
        <v>44228</v>
      </c>
      <c r="P68" s="368">
        <v>44309</v>
      </c>
      <c r="Q68" s="139">
        <f t="shared" si="0"/>
        <v>841.04558139534879</v>
      </c>
      <c r="R68" s="369" t="s">
        <v>34</v>
      </c>
      <c r="S68" s="48">
        <v>215</v>
      </c>
      <c r="T68" s="375">
        <f>U68*100%/272181.1</f>
        <v>0.66788704285492284</v>
      </c>
      <c r="U68" s="377">
        <v>181786.23</v>
      </c>
      <c r="V68" s="437" t="s">
        <v>152</v>
      </c>
      <c r="W68" s="438" t="s">
        <v>153</v>
      </c>
    </row>
    <row r="69" spans="1:23" s="1" customFormat="1" ht="45" customHeight="1" x14ac:dyDescent="0.2">
      <c r="A69" s="436"/>
      <c r="B69" s="353"/>
      <c r="C69" s="353"/>
      <c r="D69" s="377"/>
      <c r="E69" s="353"/>
      <c r="F69" s="246" t="s">
        <v>582</v>
      </c>
      <c r="G69" s="372"/>
      <c r="H69" s="354"/>
      <c r="I69" s="372"/>
      <c r="J69" s="353"/>
      <c r="K69" s="372"/>
      <c r="L69" s="370"/>
      <c r="M69" s="353"/>
      <c r="N69" s="138">
        <v>91356.3</v>
      </c>
      <c r="O69" s="368"/>
      <c r="P69" s="368"/>
      <c r="Q69" s="139">
        <f t="shared" si="0"/>
        <v>3972.0130434782609</v>
      </c>
      <c r="R69" s="369"/>
      <c r="S69" s="48">
        <v>23</v>
      </c>
      <c r="T69" s="375"/>
      <c r="U69" s="377"/>
      <c r="V69" s="437"/>
      <c r="W69" s="438"/>
    </row>
    <row r="70" spans="1:23" s="1" customFormat="1" ht="45" customHeight="1" x14ac:dyDescent="0.2">
      <c r="A70" s="436">
        <v>33</v>
      </c>
      <c r="B70" s="353" t="s">
        <v>27</v>
      </c>
      <c r="C70" s="353" t="s">
        <v>49</v>
      </c>
      <c r="D70" s="138" t="s">
        <v>592</v>
      </c>
      <c r="E70" s="353">
        <v>1207</v>
      </c>
      <c r="F70" s="93" t="s">
        <v>593</v>
      </c>
      <c r="G70" s="372" t="s">
        <v>52</v>
      </c>
      <c r="H70" s="354" t="s">
        <v>55</v>
      </c>
      <c r="I70" s="372" t="s">
        <v>50</v>
      </c>
      <c r="J70" s="353" t="s">
        <v>49</v>
      </c>
      <c r="K70" s="372" t="s">
        <v>50</v>
      </c>
      <c r="L70" s="370">
        <v>350</v>
      </c>
      <c r="M70" s="353" t="s">
        <v>31</v>
      </c>
      <c r="N70" s="138">
        <v>514450.37</v>
      </c>
      <c r="O70" s="368">
        <v>44242</v>
      </c>
      <c r="P70" s="368">
        <v>44337</v>
      </c>
      <c r="Q70" s="139">
        <f t="shared" si="0"/>
        <v>1010.7079960707269</v>
      </c>
      <c r="R70" s="369" t="s">
        <v>34</v>
      </c>
      <c r="S70" s="48">
        <v>509</v>
      </c>
      <c r="T70" s="375">
        <f>U70*100%/785478.3</f>
        <v>0.80683041148304158</v>
      </c>
      <c r="U70" s="377">
        <v>633747.78</v>
      </c>
      <c r="V70" s="437" t="s">
        <v>157</v>
      </c>
      <c r="W70" s="438" t="s">
        <v>223</v>
      </c>
    </row>
    <row r="71" spans="1:23" s="1" customFormat="1" ht="45" customHeight="1" x14ac:dyDescent="0.2">
      <c r="A71" s="436"/>
      <c r="B71" s="353"/>
      <c r="C71" s="353"/>
      <c r="D71" s="138"/>
      <c r="E71" s="353"/>
      <c r="F71" s="246" t="s">
        <v>499</v>
      </c>
      <c r="G71" s="372"/>
      <c r="H71" s="354"/>
      <c r="I71" s="372"/>
      <c r="J71" s="353"/>
      <c r="K71" s="372"/>
      <c r="L71" s="370"/>
      <c r="M71" s="353"/>
      <c r="N71" s="138">
        <v>353309.55</v>
      </c>
      <c r="O71" s="368"/>
      <c r="P71" s="368"/>
      <c r="Q71" s="139">
        <f t="shared" si="0"/>
        <v>501.14829787234044</v>
      </c>
      <c r="R71" s="369"/>
      <c r="S71" s="48">
        <v>705</v>
      </c>
      <c r="T71" s="375"/>
      <c r="U71" s="377"/>
      <c r="V71" s="437"/>
      <c r="W71" s="438"/>
    </row>
    <row r="72" spans="1:23" s="1" customFormat="1" ht="45" customHeight="1" x14ac:dyDescent="0.2">
      <c r="A72" s="436">
        <v>34</v>
      </c>
      <c r="B72" s="353" t="s">
        <v>27</v>
      </c>
      <c r="C72" s="353" t="s">
        <v>49</v>
      </c>
      <c r="D72" s="377" t="s">
        <v>594</v>
      </c>
      <c r="E72" s="353">
        <v>1208</v>
      </c>
      <c r="F72" s="93" t="s">
        <v>595</v>
      </c>
      <c r="G72" s="372" t="s">
        <v>44</v>
      </c>
      <c r="H72" s="354" t="s">
        <v>48</v>
      </c>
      <c r="I72" s="372" t="s">
        <v>37</v>
      </c>
      <c r="J72" s="353" t="s">
        <v>49</v>
      </c>
      <c r="K72" s="372" t="s">
        <v>37</v>
      </c>
      <c r="L72" s="370">
        <v>250</v>
      </c>
      <c r="M72" s="353" t="s">
        <v>31</v>
      </c>
      <c r="N72" s="138">
        <v>209875.93</v>
      </c>
      <c r="O72" s="368">
        <v>44249</v>
      </c>
      <c r="P72" s="368">
        <v>44344</v>
      </c>
      <c r="Q72" s="139">
        <f t="shared" si="0"/>
        <v>819.82785156249997</v>
      </c>
      <c r="R72" s="369" t="s">
        <v>34</v>
      </c>
      <c r="S72" s="48">
        <v>256</v>
      </c>
      <c r="T72" s="375">
        <f>U72*100%/292047.41</f>
        <v>0.75435351404075113</v>
      </c>
      <c r="U72" s="377">
        <v>220306.99</v>
      </c>
      <c r="V72" s="437" t="s">
        <v>162</v>
      </c>
      <c r="W72" s="438" t="s">
        <v>163</v>
      </c>
    </row>
    <row r="73" spans="1:23" s="1" customFormat="1" ht="45" customHeight="1" x14ac:dyDescent="0.2">
      <c r="A73" s="436"/>
      <c r="B73" s="353"/>
      <c r="C73" s="353"/>
      <c r="D73" s="377"/>
      <c r="E73" s="353"/>
      <c r="F73" s="246" t="s">
        <v>499</v>
      </c>
      <c r="G73" s="372"/>
      <c r="H73" s="354"/>
      <c r="I73" s="372"/>
      <c r="J73" s="353"/>
      <c r="K73" s="372"/>
      <c r="L73" s="370"/>
      <c r="M73" s="353"/>
      <c r="N73" s="138">
        <v>82171.48</v>
      </c>
      <c r="O73" s="368"/>
      <c r="P73" s="368"/>
      <c r="Q73" s="139">
        <f t="shared" si="0"/>
        <v>327.37641434262946</v>
      </c>
      <c r="R73" s="369"/>
      <c r="S73" s="48">
        <v>251</v>
      </c>
      <c r="T73" s="375"/>
      <c r="U73" s="377"/>
      <c r="V73" s="437"/>
      <c r="W73" s="438"/>
    </row>
    <row r="74" spans="1:23" s="1" customFormat="1" ht="45" customHeight="1" x14ac:dyDescent="0.2">
      <c r="A74" s="436">
        <v>35</v>
      </c>
      <c r="B74" s="353" t="s">
        <v>27</v>
      </c>
      <c r="C74" s="353" t="s">
        <v>49</v>
      </c>
      <c r="D74" s="377" t="s">
        <v>596</v>
      </c>
      <c r="E74" s="353">
        <v>1209</v>
      </c>
      <c r="F74" s="93" t="s">
        <v>597</v>
      </c>
      <c r="G74" s="372" t="s">
        <v>52</v>
      </c>
      <c r="H74" s="354" t="s">
        <v>587</v>
      </c>
      <c r="I74" s="372" t="s">
        <v>33</v>
      </c>
      <c r="J74" s="353" t="s">
        <v>49</v>
      </c>
      <c r="K74" s="372" t="s">
        <v>33</v>
      </c>
      <c r="L74" s="370">
        <v>180</v>
      </c>
      <c r="M74" s="353" t="s">
        <v>31</v>
      </c>
      <c r="N74" s="138">
        <v>138340.85</v>
      </c>
      <c r="O74" s="368">
        <v>44263</v>
      </c>
      <c r="P74" s="368">
        <v>44365</v>
      </c>
      <c r="Q74" s="139">
        <f t="shared" si="0"/>
        <v>731.96216931216929</v>
      </c>
      <c r="R74" s="369" t="s">
        <v>34</v>
      </c>
      <c r="S74" s="48">
        <v>189</v>
      </c>
      <c r="T74" s="375">
        <f>U74*100%/259285.7</f>
        <v>0.86646093479123598</v>
      </c>
      <c r="U74" s="377">
        <v>224660.93</v>
      </c>
      <c r="V74" s="437" t="s">
        <v>229</v>
      </c>
      <c r="W74" s="438" t="s">
        <v>230</v>
      </c>
    </row>
    <row r="75" spans="1:23" s="1" customFormat="1" ht="45" customHeight="1" x14ac:dyDescent="0.2">
      <c r="A75" s="436"/>
      <c r="B75" s="353"/>
      <c r="C75" s="353"/>
      <c r="D75" s="377"/>
      <c r="E75" s="353"/>
      <c r="F75" s="246" t="s">
        <v>582</v>
      </c>
      <c r="G75" s="372"/>
      <c r="H75" s="354"/>
      <c r="I75" s="372"/>
      <c r="J75" s="353"/>
      <c r="K75" s="372"/>
      <c r="L75" s="370"/>
      <c r="M75" s="353"/>
      <c r="N75" s="138">
        <v>106011.1</v>
      </c>
      <c r="O75" s="368"/>
      <c r="P75" s="368"/>
      <c r="Q75" s="139">
        <f t="shared" si="0"/>
        <v>549.28031088082901</v>
      </c>
      <c r="R75" s="369"/>
      <c r="S75" s="48">
        <v>193</v>
      </c>
      <c r="T75" s="375"/>
      <c r="U75" s="377"/>
      <c r="V75" s="437"/>
      <c r="W75" s="438"/>
    </row>
    <row r="76" spans="1:23" s="1" customFormat="1" ht="45" customHeight="1" x14ac:dyDescent="0.2">
      <c r="A76" s="436">
        <v>36</v>
      </c>
      <c r="B76" s="353" t="s">
        <v>27</v>
      </c>
      <c r="C76" s="354" t="s">
        <v>49</v>
      </c>
      <c r="D76" s="377" t="s">
        <v>598</v>
      </c>
      <c r="E76" s="354">
        <v>1210</v>
      </c>
      <c r="F76" s="93" t="s">
        <v>599</v>
      </c>
      <c r="G76" s="372" t="s">
        <v>51</v>
      </c>
      <c r="H76" s="354" t="s">
        <v>43</v>
      </c>
      <c r="I76" s="379" t="s">
        <v>33</v>
      </c>
      <c r="J76" s="354" t="s">
        <v>49</v>
      </c>
      <c r="K76" s="379" t="s">
        <v>33</v>
      </c>
      <c r="L76" s="370">
        <v>200</v>
      </c>
      <c r="M76" s="354" t="s">
        <v>31</v>
      </c>
      <c r="N76" s="138">
        <v>528744.23</v>
      </c>
      <c r="O76" s="368">
        <v>44242</v>
      </c>
      <c r="P76" s="368">
        <v>44372</v>
      </c>
      <c r="Q76" s="139">
        <f t="shared" si="0"/>
        <v>852.81327419354841</v>
      </c>
      <c r="R76" s="369" t="s">
        <v>34</v>
      </c>
      <c r="S76" s="48">
        <v>620</v>
      </c>
      <c r="T76" s="375">
        <f>U76*100%/758970.65</f>
        <v>0.84888828046249221</v>
      </c>
      <c r="U76" s="377">
        <v>644281.29</v>
      </c>
      <c r="V76" s="437" t="s">
        <v>178</v>
      </c>
      <c r="W76" s="438" t="s">
        <v>179</v>
      </c>
    </row>
    <row r="77" spans="1:23" s="1" customFormat="1" ht="45" customHeight="1" x14ac:dyDescent="0.2">
      <c r="A77" s="436"/>
      <c r="B77" s="353"/>
      <c r="C77" s="354"/>
      <c r="D77" s="377"/>
      <c r="E77" s="354"/>
      <c r="F77" s="246" t="s">
        <v>499</v>
      </c>
      <c r="G77" s="372"/>
      <c r="H77" s="354"/>
      <c r="I77" s="379"/>
      <c r="J77" s="354"/>
      <c r="K77" s="379"/>
      <c r="L77" s="370"/>
      <c r="M77" s="354"/>
      <c r="N77" s="138">
        <v>230226.43</v>
      </c>
      <c r="O77" s="368"/>
      <c r="P77" s="368"/>
      <c r="Q77" s="139">
        <f t="shared" si="0"/>
        <v>465.10389898989899</v>
      </c>
      <c r="R77" s="369"/>
      <c r="S77" s="48">
        <v>495</v>
      </c>
      <c r="T77" s="375"/>
      <c r="U77" s="377"/>
      <c r="V77" s="437"/>
      <c r="W77" s="438"/>
    </row>
    <row r="78" spans="1:23" s="1" customFormat="1" ht="45" customHeight="1" x14ac:dyDescent="0.2">
      <c r="A78" s="436">
        <v>37</v>
      </c>
      <c r="B78" s="353" t="s">
        <v>27</v>
      </c>
      <c r="C78" s="354" t="s">
        <v>49</v>
      </c>
      <c r="D78" s="377" t="s">
        <v>600</v>
      </c>
      <c r="E78" s="354">
        <v>1211</v>
      </c>
      <c r="F78" s="93" t="s">
        <v>601</v>
      </c>
      <c r="G78" s="372" t="s">
        <v>42</v>
      </c>
      <c r="H78" s="354" t="s">
        <v>45</v>
      </c>
      <c r="I78" s="379" t="s">
        <v>41</v>
      </c>
      <c r="J78" s="354" t="s">
        <v>49</v>
      </c>
      <c r="K78" s="379" t="s">
        <v>41</v>
      </c>
      <c r="L78" s="370">
        <v>185</v>
      </c>
      <c r="M78" s="354" t="s">
        <v>31</v>
      </c>
      <c r="N78" s="138">
        <v>309525.25</v>
      </c>
      <c r="O78" s="368">
        <v>44230</v>
      </c>
      <c r="P78" s="368">
        <v>44338</v>
      </c>
      <c r="Q78" s="139">
        <f t="shared" si="0"/>
        <v>949.46395705521468</v>
      </c>
      <c r="R78" s="369" t="s">
        <v>34</v>
      </c>
      <c r="S78" s="48">
        <v>326</v>
      </c>
      <c r="T78" s="375">
        <f>U78*100%/423991.31</f>
        <v>0.68973102302497669</v>
      </c>
      <c r="U78" s="377">
        <v>292439.96000000002</v>
      </c>
      <c r="V78" s="437" t="s">
        <v>189</v>
      </c>
      <c r="W78" s="438" t="s">
        <v>190</v>
      </c>
    </row>
    <row r="79" spans="1:23" s="1" customFormat="1" ht="45" customHeight="1" x14ac:dyDescent="0.2">
      <c r="A79" s="436"/>
      <c r="B79" s="353"/>
      <c r="C79" s="354"/>
      <c r="D79" s="377"/>
      <c r="E79" s="354"/>
      <c r="F79" s="246" t="s">
        <v>499</v>
      </c>
      <c r="G79" s="372"/>
      <c r="H79" s="354"/>
      <c r="I79" s="379"/>
      <c r="J79" s="354"/>
      <c r="K79" s="379"/>
      <c r="L79" s="370"/>
      <c r="M79" s="354"/>
      <c r="N79" s="138">
        <v>114466.06</v>
      </c>
      <c r="O79" s="368"/>
      <c r="P79" s="368"/>
      <c r="Q79" s="139">
        <f t="shared" si="0"/>
        <v>447.13304687499999</v>
      </c>
      <c r="R79" s="369"/>
      <c r="S79" s="48">
        <v>256</v>
      </c>
      <c r="T79" s="375"/>
      <c r="U79" s="377"/>
      <c r="V79" s="437"/>
      <c r="W79" s="438"/>
    </row>
    <row r="80" spans="1:23" s="1" customFormat="1" ht="45" customHeight="1" x14ac:dyDescent="0.2">
      <c r="A80" s="436">
        <v>38</v>
      </c>
      <c r="B80" s="353" t="s">
        <v>27</v>
      </c>
      <c r="C80" s="354" t="s">
        <v>49</v>
      </c>
      <c r="D80" s="377" t="s">
        <v>602</v>
      </c>
      <c r="E80" s="354">
        <v>1212</v>
      </c>
      <c r="F80" s="93" t="s">
        <v>603</v>
      </c>
      <c r="G80" s="372" t="s">
        <v>42</v>
      </c>
      <c r="H80" s="354" t="s">
        <v>45</v>
      </c>
      <c r="I80" s="379" t="s">
        <v>41</v>
      </c>
      <c r="J80" s="354" t="s">
        <v>49</v>
      </c>
      <c r="K80" s="379" t="s">
        <v>41</v>
      </c>
      <c r="L80" s="370">
        <v>185</v>
      </c>
      <c r="M80" s="354" t="s">
        <v>31</v>
      </c>
      <c r="N80" s="138">
        <v>383559.85</v>
      </c>
      <c r="O80" s="368">
        <v>44256</v>
      </c>
      <c r="P80" s="368">
        <v>44372</v>
      </c>
      <c r="Q80" s="139">
        <f t="shared" si="0"/>
        <v>961.3028822055137</v>
      </c>
      <c r="R80" s="369" t="s">
        <v>39</v>
      </c>
      <c r="S80" s="48">
        <v>399</v>
      </c>
      <c r="T80" s="375">
        <f>U80*100%/521858.2</f>
        <v>0.72399565629130669</v>
      </c>
      <c r="U80" s="377">
        <v>377823.07</v>
      </c>
      <c r="V80" s="437" t="s">
        <v>189</v>
      </c>
      <c r="W80" s="438" t="s">
        <v>190</v>
      </c>
    </row>
    <row r="81" spans="1:23" s="1" customFormat="1" ht="45" customHeight="1" x14ac:dyDescent="0.2">
      <c r="A81" s="436"/>
      <c r="B81" s="353"/>
      <c r="C81" s="354"/>
      <c r="D81" s="377"/>
      <c r="E81" s="354"/>
      <c r="F81" s="150" t="s">
        <v>582</v>
      </c>
      <c r="G81" s="372"/>
      <c r="H81" s="354"/>
      <c r="I81" s="379"/>
      <c r="J81" s="354"/>
      <c r="K81" s="379"/>
      <c r="L81" s="370"/>
      <c r="M81" s="354"/>
      <c r="N81" s="70">
        <v>138298.35</v>
      </c>
      <c r="O81" s="368"/>
      <c r="P81" s="368"/>
      <c r="Q81" s="139">
        <f t="shared" si="0"/>
        <v>334.05398550724641</v>
      </c>
      <c r="R81" s="369"/>
      <c r="S81" s="71">
        <v>414</v>
      </c>
      <c r="T81" s="375"/>
      <c r="U81" s="377"/>
      <c r="V81" s="437"/>
      <c r="W81" s="438"/>
    </row>
    <row r="82" spans="1:23" s="1" customFormat="1" ht="45" customHeight="1" x14ac:dyDescent="0.2">
      <c r="A82" s="239">
        <v>39</v>
      </c>
      <c r="B82" s="137" t="s">
        <v>27</v>
      </c>
      <c r="C82" s="131" t="s">
        <v>59</v>
      </c>
      <c r="D82" s="137" t="s">
        <v>604</v>
      </c>
      <c r="E82" s="144" t="s">
        <v>240</v>
      </c>
      <c r="F82" s="160" t="s">
        <v>605</v>
      </c>
      <c r="G82" s="147" t="s">
        <v>53</v>
      </c>
      <c r="H82" s="353" t="s">
        <v>45</v>
      </c>
      <c r="I82" s="137" t="s">
        <v>37</v>
      </c>
      <c r="J82" s="131" t="s">
        <v>59</v>
      </c>
      <c r="K82" s="137" t="s">
        <v>37</v>
      </c>
      <c r="L82" s="143">
        <v>25</v>
      </c>
      <c r="M82" s="133" t="s">
        <v>31</v>
      </c>
      <c r="N82" s="138">
        <v>1480376.75</v>
      </c>
      <c r="O82" s="134">
        <v>44203</v>
      </c>
      <c r="P82" s="140">
        <v>43921</v>
      </c>
      <c r="Q82" s="139">
        <f t="shared" si="0"/>
        <v>39.147871215126273</v>
      </c>
      <c r="R82" s="135" t="s">
        <v>34</v>
      </c>
      <c r="S82" s="48">
        <v>37815</v>
      </c>
      <c r="T82" s="141">
        <f t="shared" ref="T82:T83" si="2">U82*100%/N82</f>
        <v>0.99999880435841748</v>
      </c>
      <c r="U82" s="138">
        <v>1480374.98</v>
      </c>
      <c r="V82" s="59" t="s">
        <v>57</v>
      </c>
      <c r="W82" s="240" t="s">
        <v>58</v>
      </c>
    </row>
    <row r="83" spans="1:23" s="1" customFormat="1" ht="27.75" customHeight="1" x14ac:dyDescent="0.2">
      <c r="A83" s="239">
        <v>40</v>
      </c>
      <c r="B83" s="137" t="s">
        <v>27</v>
      </c>
      <c r="C83" s="131" t="s">
        <v>59</v>
      </c>
      <c r="D83" s="137" t="s">
        <v>606</v>
      </c>
      <c r="E83" s="144" t="s">
        <v>243</v>
      </c>
      <c r="F83" s="160" t="s">
        <v>607</v>
      </c>
      <c r="G83" s="147" t="s">
        <v>183</v>
      </c>
      <c r="H83" s="353"/>
      <c r="I83" s="137" t="s">
        <v>37</v>
      </c>
      <c r="J83" s="131" t="s">
        <v>59</v>
      </c>
      <c r="K83" s="137" t="s">
        <v>37</v>
      </c>
      <c r="L83" s="143">
        <v>25</v>
      </c>
      <c r="M83" s="133" t="s">
        <v>31</v>
      </c>
      <c r="N83" s="138">
        <v>1233446.53</v>
      </c>
      <c r="O83" s="134">
        <v>44207</v>
      </c>
      <c r="P83" s="140">
        <v>44274</v>
      </c>
      <c r="Q83" s="139">
        <f t="shared" ref="Q83" si="3">N83/S83</f>
        <v>32.617916964167662</v>
      </c>
      <c r="R83" s="135" t="s">
        <v>34</v>
      </c>
      <c r="S83" s="48">
        <v>37815</v>
      </c>
      <c r="T83" s="141">
        <f t="shared" si="2"/>
        <v>0.999999991892636</v>
      </c>
      <c r="U83" s="138">
        <v>1233446.52</v>
      </c>
      <c r="V83" s="59" t="s">
        <v>184</v>
      </c>
      <c r="W83" s="240" t="s">
        <v>185</v>
      </c>
    </row>
    <row r="84" spans="1:23" s="1" customFormat="1" ht="27" customHeight="1" x14ac:dyDescent="0.2">
      <c r="A84" s="443" t="s">
        <v>358</v>
      </c>
      <c r="B84" s="444"/>
      <c r="C84" s="444"/>
      <c r="D84" s="444"/>
      <c r="E84" s="444"/>
      <c r="F84" s="444"/>
      <c r="G84" s="444"/>
      <c r="H84" s="444"/>
      <c r="I84" s="444"/>
      <c r="J84" s="444"/>
      <c r="K84" s="444"/>
      <c r="L84" s="444"/>
      <c r="M84" s="444"/>
      <c r="N84" s="444"/>
      <c r="O84" s="444"/>
      <c r="P84" s="444"/>
      <c r="Q84" s="444"/>
      <c r="R84" s="444"/>
      <c r="S84" s="444"/>
      <c r="T84" s="444"/>
      <c r="U84" s="444"/>
      <c r="V84" s="444"/>
      <c r="W84" s="445"/>
    </row>
    <row r="85" spans="1:23" ht="44.25" customHeight="1" x14ac:dyDescent="0.2">
      <c r="A85" s="436">
        <v>41</v>
      </c>
      <c r="B85" s="353" t="s">
        <v>248</v>
      </c>
      <c r="C85" s="354" t="s">
        <v>47</v>
      </c>
      <c r="D85" s="353" t="s">
        <v>249</v>
      </c>
      <c r="E85" s="356" t="s">
        <v>250</v>
      </c>
      <c r="F85" s="93" t="s">
        <v>318</v>
      </c>
      <c r="G85" s="372" t="s">
        <v>29</v>
      </c>
      <c r="H85" s="387" t="s">
        <v>55</v>
      </c>
      <c r="I85" s="354" t="s">
        <v>251</v>
      </c>
      <c r="J85" s="354" t="s">
        <v>47</v>
      </c>
      <c r="K85" s="354" t="s">
        <v>251</v>
      </c>
      <c r="L85" s="374">
        <v>450</v>
      </c>
      <c r="M85" s="367" t="s">
        <v>31</v>
      </c>
      <c r="N85" s="95">
        <v>73780</v>
      </c>
      <c r="O85" s="368">
        <v>44249</v>
      </c>
      <c r="P85" s="390">
        <v>44344</v>
      </c>
      <c r="Q85" s="139">
        <f t="shared" ref="Q85:Q103" si="4">N85/S85</f>
        <v>155</v>
      </c>
      <c r="R85" s="369" t="s">
        <v>34</v>
      </c>
      <c r="S85" s="48">
        <v>476</v>
      </c>
      <c r="T85" s="141"/>
      <c r="U85" s="355">
        <v>512883.33</v>
      </c>
      <c r="V85" s="437" t="s">
        <v>252</v>
      </c>
      <c r="W85" s="438" t="s">
        <v>253</v>
      </c>
    </row>
    <row r="86" spans="1:23" ht="44.25" customHeight="1" x14ac:dyDescent="0.2">
      <c r="A86" s="436"/>
      <c r="B86" s="353"/>
      <c r="C86" s="354"/>
      <c r="D86" s="353"/>
      <c r="E86" s="356"/>
      <c r="F86" s="93" t="s">
        <v>254</v>
      </c>
      <c r="G86" s="372"/>
      <c r="H86" s="387"/>
      <c r="I86" s="354"/>
      <c r="J86" s="354"/>
      <c r="K86" s="354"/>
      <c r="L86" s="374"/>
      <c r="M86" s="367"/>
      <c r="N86" s="95">
        <v>146475</v>
      </c>
      <c r="O86" s="368"/>
      <c r="P86" s="390"/>
      <c r="Q86" s="139">
        <f t="shared" si="4"/>
        <v>155</v>
      </c>
      <c r="R86" s="369"/>
      <c r="S86" s="48">
        <v>945</v>
      </c>
      <c r="T86" s="141"/>
      <c r="U86" s="355"/>
      <c r="V86" s="437"/>
      <c r="W86" s="438"/>
    </row>
    <row r="87" spans="1:23" ht="44.25" customHeight="1" x14ac:dyDescent="0.2">
      <c r="A87" s="436"/>
      <c r="B87" s="353"/>
      <c r="C87" s="354"/>
      <c r="D87" s="353"/>
      <c r="E87" s="356"/>
      <c r="F87" s="93" t="s">
        <v>255</v>
      </c>
      <c r="G87" s="372"/>
      <c r="H87" s="387"/>
      <c r="I87" s="354"/>
      <c r="J87" s="354"/>
      <c r="K87" s="354"/>
      <c r="L87" s="374"/>
      <c r="M87" s="133" t="s">
        <v>31</v>
      </c>
      <c r="N87" s="95">
        <v>309225</v>
      </c>
      <c r="O87" s="368"/>
      <c r="P87" s="390"/>
      <c r="Q87" s="139">
        <f t="shared" si="4"/>
        <v>155</v>
      </c>
      <c r="R87" s="369"/>
      <c r="S87" s="48">
        <v>1995</v>
      </c>
      <c r="T87" s="141"/>
      <c r="U87" s="355"/>
      <c r="V87" s="437"/>
      <c r="W87" s="438"/>
    </row>
    <row r="88" spans="1:23" ht="45" customHeight="1" x14ac:dyDescent="0.2">
      <c r="A88" s="436"/>
      <c r="B88" s="353"/>
      <c r="C88" s="354"/>
      <c r="D88" s="353"/>
      <c r="E88" s="356"/>
      <c r="F88" s="93" t="s">
        <v>256</v>
      </c>
      <c r="G88" s="372"/>
      <c r="H88" s="387"/>
      <c r="I88" s="354"/>
      <c r="J88" s="354"/>
      <c r="K88" s="354"/>
      <c r="L88" s="374"/>
      <c r="M88" s="133" t="s">
        <v>31</v>
      </c>
      <c r="N88" s="95">
        <v>141050</v>
      </c>
      <c r="O88" s="368"/>
      <c r="P88" s="390"/>
      <c r="Q88" s="139">
        <f t="shared" si="4"/>
        <v>155</v>
      </c>
      <c r="R88" s="369"/>
      <c r="S88" s="48">
        <v>910</v>
      </c>
      <c r="T88" s="141"/>
      <c r="U88" s="355"/>
      <c r="V88" s="437"/>
      <c r="W88" s="438"/>
    </row>
    <row r="89" spans="1:23" ht="55.5" customHeight="1" x14ac:dyDescent="0.2">
      <c r="A89" s="239">
        <v>42</v>
      </c>
      <c r="B89" s="131" t="s">
        <v>248</v>
      </c>
      <c r="C89" s="137" t="s">
        <v>47</v>
      </c>
      <c r="D89" s="131" t="s">
        <v>257</v>
      </c>
      <c r="E89" s="144" t="s">
        <v>258</v>
      </c>
      <c r="F89" s="93" t="s">
        <v>259</v>
      </c>
      <c r="G89" s="136" t="s">
        <v>29</v>
      </c>
      <c r="H89" s="160" t="s">
        <v>55</v>
      </c>
      <c r="I89" s="137" t="s">
        <v>260</v>
      </c>
      <c r="J89" s="137" t="s">
        <v>47</v>
      </c>
      <c r="K89" s="137" t="s">
        <v>260</v>
      </c>
      <c r="L89" s="143">
        <v>25</v>
      </c>
      <c r="M89" s="247"/>
      <c r="N89" s="95">
        <v>8500</v>
      </c>
      <c r="O89" s="134">
        <v>44236</v>
      </c>
      <c r="P89" s="149">
        <v>44253</v>
      </c>
      <c r="Q89" s="139">
        <f t="shared" si="4"/>
        <v>4250</v>
      </c>
      <c r="R89" s="135" t="s">
        <v>54</v>
      </c>
      <c r="S89" s="48">
        <v>2</v>
      </c>
      <c r="T89" s="141"/>
      <c r="U89" s="142">
        <v>0</v>
      </c>
      <c r="V89" s="59" t="s">
        <v>261</v>
      </c>
      <c r="W89" s="241" t="s">
        <v>262</v>
      </c>
    </row>
    <row r="90" spans="1:23" ht="27.75" customHeight="1" x14ac:dyDescent="0.2">
      <c r="A90" s="436">
        <v>43</v>
      </c>
      <c r="B90" s="353" t="s">
        <v>248</v>
      </c>
      <c r="C90" s="354" t="s">
        <v>47</v>
      </c>
      <c r="D90" s="353" t="s">
        <v>263</v>
      </c>
      <c r="E90" s="356" t="s">
        <v>264</v>
      </c>
      <c r="F90" s="93" t="s">
        <v>319</v>
      </c>
      <c r="G90" s="372" t="s">
        <v>29</v>
      </c>
      <c r="H90" s="387" t="s">
        <v>36</v>
      </c>
      <c r="I90" s="137" t="s">
        <v>265</v>
      </c>
      <c r="J90" s="354" t="s">
        <v>47</v>
      </c>
      <c r="K90" s="137" t="s">
        <v>265</v>
      </c>
      <c r="L90" s="374">
        <v>1500</v>
      </c>
      <c r="M90" s="367" t="s">
        <v>31</v>
      </c>
      <c r="N90" s="95">
        <v>21000</v>
      </c>
      <c r="O90" s="368">
        <v>44236</v>
      </c>
      <c r="P90" s="390">
        <v>44309</v>
      </c>
      <c r="Q90" s="139">
        <f t="shared" si="4"/>
        <v>175</v>
      </c>
      <c r="R90" s="369" t="s">
        <v>34</v>
      </c>
      <c r="S90" s="48">
        <v>120</v>
      </c>
      <c r="T90" s="141"/>
      <c r="U90" s="355">
        <v>16936</v>
      </c>
      <c r="V90" s="59" t="s">
        <v>266</v>
      </c>
      <c r="W90" s="241" t="s">
        <v>267</v>
      </c>
    </row>
    <row r="91" spans="1:23" ht="27.75" customHeight="1" x14ac:dyDescent="0.2">
      <c r="A91" s="436"/>
      <c r="B91" s="353"/>
      <c r="C91" s="354"/>
      <c r="D91" s="353"/>
      <c r="E91" s="356"/>
      <c r="F91" s="93" t="s">
        <v>268</v>
      </c>
      <c r="G91" s="372"/>
      <c r="H91" s="387"/>
      <c r="I91" s="137" t="s">
        <v>269</v>
      </c>
      <c r="J91" s="354"/>
      <c r="K91" s="137" t="s">
        <v>269</v>
      </c>
      <c r="L91" s="374"/>
      <c r="M91" s="367"/>
      <c r="N91" s="95">
        <v>17500</v>
      </c>
      <c r="O91" s="368"/>
      <c r="P91" s="390"/>
      <c r="Q91" s="139">
        <f t="shared" si="4"/>
        <v>175</v>
      </c>
      <c r="R91" s="369"/>
      <c r="S91" s="48">
        <v>100</v>
      </c>
      <c r="T91" s="141"/>
      <c r="U91" s="355"/>
      <c r="V91" s="59" t="s">
        <v>270</v>
      </c>
      <c r="W91" s="241" t="s">
        <v>271</v>
      </c>
    </row>
    <row r="92" spans="1:23" ht="27.75" customHeight="1" x14ac:dyDescent="0.2">
      <c r="A92" s="436"/>
      <c r="B92" s="353"/>
      <c r="C92" s="354"/>
      <c r="D92" s="353"/>
      <c r="E92" s="356"/>
      <c r="F92" s="93" t="s">
        <v>272</v>
      </c>
      <c r="G92" s="372"/>
      <c r="H92" s="387"/>
      <c r="I92" s="137" t="s">
        <v>273</v>
      </c>
      <c r="J92" s="354"/>
      <c r="K92" s="137" t="s">
        <v>273</v>
      </c>
      <c r="L92" s="374"/>
      <c r="M92" s="367"/>
      <c r="N92" s="95">
        <v>26250</v>
      </c>
      <c r="O92" s="368"/>
      <c r="P92" s="390"/>
      <c r="Q92" s="139">
        <f t="shared" si="4"/>
        <v>175</v>
      </c>
      <c r="R92" s="369"/>
      <c r="S92" s="48">
        <v>150</v>
      </c>
      <c r="T92" s="141"/>
      <c r="U92" s="355"/>
      <c r="V92" s="59" t="s">
        <v>274</v>
      </c>
      <c r="W92" s="241" t="s">
        <v>275</v>
      </c>
    </row>
    <row r="93" spans="1:23" ht="27.75" customHeight="1" x14ac:dyDescent="0.2">
      <c r="A93" s="436"/>
      <c r="B93" s="353"/>
      <c r="C93" s="354"/>
      <c r="D93" s="353"/>
      <c r="E93" s="356"/>
      <c r="F93" s="93" t="s">
        <v>276</v>
      </c>
      <c r="G93" s="372"/>
      <c r="H93" s="387"/>
      <c r="I93" s="137" t="s">
        <v>277</v>
      </c>
      <c r="J93" s="354"/>
      <c r="K93" s="137" t="s">
        <v>277</v>
      </c>
      <c r="L93" s="374"/>
      <c r="M93" s="367"/>
      <c r="N93" s="95">
        <v>24500</v>
      </c>
      <c r="O93" s="368"/>
      <c r="P93" s="390"/>
      <c r="Q93" s="139">
        <f t="shared" si="4"/>
        <v>175</v>
      </c>
      <c r="R93" s="369"/>
      <c r="S93" s="48">
        <v>140</v>
      </c>
      <c r="T93" s="141"/>
      <c r="U93" s="355"/>
      <c r="V93" s="59" t="s">
        <v>278</v>
      </c>
      <c r="W93" s="241" t="s">
        <v>279</v>
      </c>
    </row>
    <row r="94" spans="1:23" ht="27.75" customHeight="1" x14ac:dyDescent="0.2">
      <c r="A94" s="436"/>
      <c r="B94" s="353"/>
      <c r="C94" s="354"/>
      <c r="D94" s="353"/>
      <c r="E94" s="356"/>
      <c r="F94" s="93" t="s">
        <v>280</v>
      </c>
      <c r="G94" s="372"/>
      <c r="H94" s="387"/>
      <c r="I94" s="137" t="s">
        <v>281</v>
      </c>
      <c r="J94" s="354"/>
      <c r="K94" s="137" t="s">
        <v>281</v>
      </c>
      <c r="L94" s="374"/>
      <c r="M94" s="97" t="s">
        <v>31</v>
      </c>
      <c r="N94" s="95">
        <v>17500</v>
      </c>
      <c r="O94" s="368"/>
      <c r="P94" s="390"/>
      <c r="Q94" s="139">
        <f t="shared" si="4"/>
        <v>175</v>
      </c>
      <c r="R94" s="369"/>
      <c r="S94" s="48">
        <v>100</v>
      </c>
      <c r="T94" s="141"/>
      <c r="U94" s="355"/>
      <c r="V94" s="59" t="s">
        <v>282</v>
      </c>
      <c r="W94" s="241" t="s">
        <v>283</v>
      </c>
    </row>
    <row r="95" spans="1:23" ht="27.75" customHeight="1" x14ac:dyDescent="0.2">
      <c r="A95" s="436"/>
      <c r="B95" s="353"/>
      <c r="C95" s="354"/>
      <c r="D95" s="353"/>
      <c r="E95" s="356"/>
      <c r="F95" s="93" t="s">
        <v>284</v>
      </c>
      <c r="G95" s="372"/>
      <c r="H95" s="387"/>
      <c r="I95" s="137" t="s">
        <v>285</v>
      </c>
      <c r="J95" s="354"/>
      <c r="K95" s="137" t="s">
        <v>285</v>
      </c>
      <c r="L95" s="374"/>
      <c r="M95" s="367" t="s">
        <v>31</v>
      </c>
      <c r="N95" s="95">
        <v>38500</v>
      </c>
      <c r="O95" s="368"/>
      <c r="P95" s="390"/>
      <c r="Q95" s="139">
        <f t="shared" si="4"/>
        <v>175</v>
      </c>
      <c r="R95" s="369"/>
      <c r="S95" s="48">
        <v>220</v>
      </c>
      <c r="T95" s="141"/>
      <c r="U95" s="355"/>
      <c r="V95" s="59" t="s">
        <v>286</v>
      </c>
      <c r="W95" s="241" t="s">
        <v>287</v>
      </c>
    </row>
    <row r="96" spans="1:23" ht="27.75" customHeight="1" x14ac:dyDescent="0.2">
      <c r="A96" s="436"/>
      <c r="B96" s="353"/>
      <c r="C96" s="354"/>
      <c r="D96" s="353"/>
      <c r="E96" s="356"/>
      <c r="F96" s="93" t="s">
        <v>288</v>
      </c>
      <c r="G96" s="372"/>
      <c r="H96" s="387"/>
      <c r="I96" s="137" t="s">
        <v>289</v>
      </c>
      <c r="J96" s="354"/>
      <c r="K96" s="137" t="s">
        <v>289</v>
      </c>
      <c r="L96" s="374"/>
      <c r="M96" s="367"/>
      <c r="N96" s="95">
        <v>61250</v>
      </c>
      <c r="O96" s="368"/>
      <c r="P96" s="390"/>
      <c r="Q96" s="139">
        <f t="shared" si="4"/>
        <v>175</v>
      </c>
      <c r="R96" s="369"/>
      <c r="S96" s="48">
        <v>350</v>
      </c>
      <c r="T96" s="141"/>
      <c r="U96" s="355"/>
      <c r="V96" s="59" t="s">
        <v>290</v>
      </c>
      <c r="W96" s="241" t="s">
        <v>291</v>
      </c>
    </row>
    <row r="97" spans="1:266" ht="27.75" customHeight="1" x14ac:dyDescent="0.2">
      <c r="A97" s="239">
        <v>44</v>
      </c>
      <c r="B97" s="131" t="s">
        <v>248</v>
      </c>
      <c r="C97" s="137" t="s">
        <v>47</v>
      </c>
      <c r="D97" s="131" t="s">
        <v>292</v>
      </c>
      <c r="E97" s="144" t="s">
        <v>293</v>
      </c>
      <c r="F97" s="93" t="s">
        <v>294</v>
      </c>
      <c r="G97" s="136" t="s">
        <v>29</v>
      </c>
      <c r="H97" s="160" t="s">
        <v>45</v>
      </c>
      <c r="I97" s="137" t="s">
        <v>35</v>
      </c>
      <c r="J97" s="137" t="s">
        <v>47</v>
      </c>
      <c r="K97" s="137" t="s">
        <v>35</v>
      </c>
      <c r="L97" s="143">
        <v>1200</v>
      </c>
      <c r="M97" s="367"/>
      <c r="N97" s="95">
        <v>450000</v>
      </c>
      <c r="O97" s="134">
        <v>44242</v>
      </c>
      <c r="P97" s="149">
        <v>44309</v>
      </c>
      <c r="Q97" s="139">
        <f t="shared" si="4"/>
        <v>450000</v>
      </c>
      <c r="R97" s="135" t="s">
        <v>54</v>
      </c>
      <c r="S97" s="48">
        <v>1</v>
      </c>
      <c r="T97" s="141"/>
      <c r="U97" s="142">
        <v>324181.27</v>
      </c>
      <c r="V97" s="59" t="s">
        <v>295</v>
      </c>
      <c r="W97" s="241" t="s">
        <v>296</v>
      </c>
    </row>
    <row r="98" spans="1:266" ht="27.75" customHeight="1" x14ac:dyDescent="0.2">
      <c r="A98" s="239">
        <v>45</v>
      </c>
      <c r="B98" s="131" t="s">
        <v>248</v>
      </c>
      <c r="C98" s="137" t="s">
        <v>47</v>
      </c>
      <c r="D98" s="131" t="s">
        <v>297</v>
      </c>
      <c r="E98" s="144" t="s">
        <v>298</v>
      </c>
      <c r="F98" s="93" t="s">
        <v>299</v>
      </c>
      <c r="G98" s="136" t="s">
        <v>29</v>
      </c>
      <c r="H98" s="160" t="s">
        <v>55</v>
      </c>
      <c r="I98" s="137" t="s">
        <v>300</v>
      </c>
      <c r="J98" s="137" t="s">
        <v>47</v>
      </c>
      <c r="K98" s="137" t="s">
        <v>300</v>
      </c>
      <c r="L98" s="143">
        <v>35</v>
      </c>
      <c r="M98" s="367"/>
      <c r="N98" s="95">
        <v>32500</v>
      </c>
      <c r="O98" s="134">
        <v>44249</v>
      </c>
      <c r="P98" s="149">
        <v>44267</v>
      </c>
      <c r="Q98" s="139">
        <f t="shared" si="4"/>
        <v>902.77777777777783</v>
      </c>
      <c r="R98" s="135" t="s">
        <v>39</v>
      </c>
      <c r="S98" s="48">
        <v>36</v>
      </c>
      <c r="T98" s="141"/>
      <c r="U98" s="142">
        <v>10010.290000000001</v>
      </c>
      <c r="V98" s="59" t="s">
        <v>301</v>
      </c>
      <c r="W98" s="241" t="s">
        <v>302</v>
      </c>
    </row>
    <row r="99" spans="1:266" ht="27.75" customHeight="1" x14ac:dyDescent="0.2">
      <c r="A99" s="436">
        <v>46</v>
      </c>
      <c r="B99" s="353" t="s">
        <v>248</v>
      </c>
      <c r="C99" s="354" t="s">
        <v>47</v>
      </c>
      <c r="D99" s="353" t="s">
        <v>303</v>
      </c>
      <c r="E99" s="356" t="s">
        <v>304</v>
      </c>
      <c r="F99" s="93" t="s">
        <v>320</v>
      </c>
      <c r="G99" s="372" t="s">
        <v>44</v>
      </c>
      <c r="H99" s="387" t="s">
        <v>48</v>
      </c>
      <c r="I99" s="354" t="s">
        <v>37</v>
      </c>
      <c r="J99" s="354" t="s">
        <v>47</v>
      </c>
      <c r="K99" s="354" t="s">
        <v>37</v>
      </c>
      <c r="L99" s="374">
        <v>230</v>
      </c>
      <c r="M99" s="367"/>
      <c r="N99" s="95">
        <v>546705.4</v>
      </c>
      <c r="O99" s="368">
        <v>44256</v>
      </c>
      <c r="P99" s="390">
        <v>44330</v>
      </c>
      <c r="Q99" s="139">
        <f t="shared" si="4"/>
        <v>931.3550255536627</v>
      </c>
      <c r="R99" s="369" t="s">
        <v>34</v>
      </c>
      <c r="S99" s="48">
        <v>587</v>
      </c>
      <c r="T99" s="141"/>
      <c r="U99" s="355">
        <v>240837.18</v>
      </c>
      <c r="V99" s="437" t="s">
        <v>305</v>
      </c>
      <c r="W99" s="438" t="s">
        <v>306</v>
      </c>
    </row>
    <row r="100" spans="1:266" ht="27.75" customHeight="1" x14ac:dyDescent="0.2">
      <c r="A100" s="436"/>
      <c r="B100" s="353"/>
      <c r="C100" s="354"/>
      <c r="D100" s="353"/>
      <c r="E100" s="356"/>
      <c r="F100" s="93" t="s">
        <v>307</v>
      </c>
      <c r="G100" s="372"/>
      <c r="H100" s="387"/>
      <c r="I100" s="354"/>
      <c r="J100" s="354"/>
      <c r="K100" s="354"/>
      <c r="L100" s="374"/>
      <c r="M100" s="367"/>
      <c r="N100" s="95">
        <v>110849.16</v>
      </c>
      <c r="O100" s="368"/>
      <c r="P100" s="390"/>
      <c r="Q100" s="139">
        <f t="shared" si="4"/>
        <v>423.0883969465649</v>
      </c>
      <c r="R100" s="369"/>
      <c r="S100" s="48">
        <v>262</v>
      </c>
      <c r="T100" s="141"/>
      <c r="U100" s="355"/>
      <c r="V100" s="437"/>
      <c r="W100" s="438"/>
    </row>
    <row r="101" spans="1:266" ht="27.75" customHeight="1" x14ac:dyDescent="0.2">
      <c r="A101" s="436">
        <v>47</v>
      </c>
      <c r="B101" s="353" t="s">
        <v>248</v>
      </c>
      <c r="C101" s="354" t="s">
        <v>47</v>
      </c>
      <c r="D101" s="353" t="s">
        <v>308</v>
      </c>
      <c r="E101" s="356" t="s">
        <v>309</v>
      </c>
      <c r="F101" s="93" t="s">
        <v>321</v>
      </c>
      <c r="G101" s="372" t="s">
        <v>310</v>
      </c>
      <c r="H101" s="387" t="s">
        <v>45</v>
      </c>
      <c r="I101" s="354" t="s">
        <v>35</v>
      </c>
      <c r="J101" s="354" t="s">
        <v>47</v>
      </c>
      <c r="K101" s="354" t="s">
        <v>35</v>
      </c>
      <c r="L101" s="374">
        <v>195</v>
      </c>
      <c r="M101" s="367"/>
      <c r="N101" s="95">
        <v>677943.95</v>
      </c>
      <c r="O101" s="368">
        <v>44256</v>
      </c>
      <c r="P101" s="390">
        <v>44330</v>
      </c>
      <c r="Q101" s="139">
        <f t="shared" si="4"/>
        <v>916.14047297297293</v>
      </c>
      <c r="R101" s="369" t="s">
        <v>34</v>
      </c>
      <c r="S101" s="48">
        <v>740</v>
      </c>
      <c r="T101" s="141"/>
      <c r="U101" s="355">
        <v>321838.32</v>
      </c>
      <c r="V101" s="437" t="s">
        <v>311</v>
      </c>
      <c r="W101" s="438" t="s">
        <v>312</v>
      </c>
    </row>
    <row r="102" spans="1:266" ht="27.75" customHeight="1" x14ac:dyDescent="0.2">
      <c r="A102" s="436"/>
      <c r="B102" s="353"/>
      <c r="C102" s="354"/>
      <c r="D102" s="353"/>
      <c r="E102" s="356"/>
      <c r="F102" s="93" t="s">
        <v>307</v>
      </c>
      <c r="G102" s="372"/>
      <c r="H102" s="387"/>
      <c r="I102" s="354"/>
      <c r="J102" s="354"/>
      <c r="K102" s="354"/>
      <c r="L102" s="374"/>
      <c r="M102" s="133" t="s">
        <v>31</v>
      </c>
      <c r="N102" s="95">
        <v>168139.08</v>
      </c>
      <c r="O102" s="368"/>
      <c r="P102" s="390"/>
      <c r="Q102" s="139">
        <f t="shared" si="4"/>
        <v>444.81238095238092</v>
      </c>
      <c r="R102" s="369"/>
      <c r="S102" s="48">
        <v>378</v>
      </c>
      <c r="T102" s="141"/>
      <c r="U102" s="355"/>
      <c r="V102" s="437"/>
      <c r="W102" s="438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  <c r="AV102" s="119"/>
      <c r="AW102" s="119"/>
      <c r="AX102" s="119"/>
      <c r="AY102" s="119"/>
      <c r="AZ102" s="119"/>
      <c r="BA102" s="119"/>
      <c r="BB102" s="119"/>
      <c r="BC102" s="119"/>
      <c r="BD102" s="119"/>
      <c r="BE102" s="119"/>
      <c r="BF102" s="119"/>
      <c r="BG102" s="119"/>
      <c r="BH102" s="119"/>
      <c r="BI102" s="119"/>
      <c r="BJ102" s="119"/>
      <c r="BK102" s="119"/>
      <c r="BL102" s="119"/>
      <c r="BM102" s="119"/>
      <c r="BN102" s="119"/>
      <c r="BO102" s="119"/>
      <c r="BP102" s="119"/>
      <c r="BQ102" s="119"/>
      <c r="BR102" s="119"/>
      <c r="BS102" s="119"/>
      <c r="BT102" s="119"/>
      <c r="BU102" s="119"/>
      <c r="BV102" s="119"/>
      <c r="BW102" s="119"/>
      <c r="BX102" s="119"/>
      <c r="BY102" s="119"/>
      <c r="BZ102" s="119"/>
      <c r="CA102" s="119"/>
      <c r="CB102" s="119"/>
      <c r="CC102" s="119"/>
      <c r="CD102" s="119"/>
      <c r="CE102" s="119"/>
      <c r="CF102" s="119"/>
      <c r="CG102" s="119"/>
      <c r="CH102" s="119"/>
      <c r="CI102" s="119"/>
      <c r="CJ102" s="119"/>
      <c r="CK102" s="119"/>
      <c r="CL102" s="119"/>
      <c r="CM102" s="119"/>
      <c r="CN102" s="119"/>
      <c r="CO102" s="119"/>
      <c r="CP102" s="119"/>
      <c r="CQ102" s="119"/>
      <c r="CR102" s="119"/>
      <c r="CS102" s="119"/>
      <c r="CT102" s="119"/>
      <c r="CU102" s="119"/>
      <c r="CV102" s="119"/>
      <c r="CW102" s="119"/>
      <c r="CX102" s="119"/>
      <c r="CY102" s="119"/>
      <c r="CZ102" s="119"/>
      <c r="DA102" s="119"/>
      <c r="DB102" s="119"/>
      <c r="DC102" s="119"/>
      <c r="DD102" s="119"/>
      <c r="DE102" s="119"/>
      <c r="DF102" s="119"/>
      <c r="DG102" s="119"/>
      <c r="DH102" s="119"/>
      <c r="DI102" s="119"/>
      <c r="DJ102" s="119"/>
      <c r="DK102" s="119"/>
      <c r="DL102" s="119"/>
      <c r="DM102" s="119"/>
      <c r="DN102" s="119"/>
      <c r="DO102" s="119"/>
      <c r="DP102" s="119"/>
      <c r="DQ102" s="119"/>
      <c r="DR102" s="119"/>
      <c r="DS102" s="119"/>
      <c r="DT102" s="119"/>
      <c r="DU102" s="119"/>
      <c r="DV102" s="119"/>
      <c r="DW102" s="119"/>
      <c r="DX102" s="119"/>
      <c r="DY102" s="119"/>
      <c r="DZ102" s="119"/>
      <c r="EA102" s="119"/>
      <c r="EB102" s="119"/>
      <c r="EC102" s="119"/>
      <c r="ED102" s="119"/>
      <c r="EE102" s="119"/>
      <c r="EF102" s="119"/>
      <c r="EG102" s="119"/>
      <c r="EH102" s="119"/>
      <c r="EI102" s="119"/>
      <c r="EJ102" s="119"/>
      <c r="EK102" s="119"/>
      <c r="EL102" s="119"/>
      <c r="EM102" s="119"/>
      <c r="EN102" s="119"/>
      <c r="EO102" s="119"/>
      <c r="EP102" s="119"/>
      <c r="EQ102" s="119"/>
      <c r="ER102" s="119"/>
      <c r="ES102" s="119"/>
      <c r="ET102" s="119"/>
      <c r="EU102" s="119"/>
      <c r="EV102" s="119"/>
      <c r="EW102" s="119"/>
      <c r="EX102" s="119"/>
      <c r="EY102" s="119"/>
      <c r="EZ102" s="119"/>
      <c r="FA102" s="119"/>
      <c r="FB102" s="119"/>
      <c r="FC102" s="119"/>
      <c r="FD102" s="119"/>
      <c r="FE102" s="119"/>
      <c r="FF102" s="119"/>
      <c r="FG102" s="119"/>
      <c r="FH102" s="119"/>
      <c r="FI102" s="119"/>
      <c r="FJ102" s="119"/>
      <c r="FK102" s="119"/>
      <c r="FL102" s="119"/>
      <c r="FM102" s="119"/>
      <c r="FN102" s="119"/>
      <c r="FO102" s="119"/>
      <c r="FP102" s="119"/>
      <c r="FQ102" s="119"/>
      <c r="FR102" s="119"/>
      <c r="FS102" s="119"/>
      <c r="FT102" s="119"/>
      <c r="FU102" s="119"/>
      <c r="FV102" s="119"/>
      <c r="FW102" s="119"/>
      <c r="FX102" s="119"/>
      <c r="FY102" s="119"/>
      <c r="FZ102" s="119"/>
      <c r="GA102" s="119"/>
      <c r="GB102" s="119"/>
      <c r="GC102" s="119"/>
      <c r="GD102" s="119"/>
      <c r="GE102" s="119"/>
      <c r="GF102" s="119"/>
      <c r="GG102" s="119"/>
      <c r="GH102" s="119"/>
      <c r="GI102" s="119"/>
      <c r="GJ102" s="119"/>
      <c r="GK102" s="119"/>
      <c r="GL102" s="119"/>
      <c r="GM102" s="119"/>
      <c r="GN102" s="119"/>
      <c r="GO102" s="119"/>
      <c r="GP102" s="119"/>
      <c r="GQ102" s="119"/>
      <c r="GR102" s="119"/>
      <c r="GS102" s="119"/>
      <c r="GT102" s="119"/>
      <c r="GU102" s="119"/>
      <c r="GV102" s="119"/>
      <c r="GW102" s="119"/>
      <c r="GX102" s="119"/>
      <c r="GY102" s="119"/>
      <c r="GZ102" s="119"/>
      <c r="HA102" s="119"/>
      <c r="HB102" s="119"/>
      <c r="HC102" s="119"/>
      <c r="HD102" s="119"/>
      <c r="HE102" s="119"/>
      <c r="HF102" s="119"/>
      <c r="HG102" s="119"/>
      <c r="HH102" s="119"/>
      <c r="HI102" s="119"/>
      <c r="HJ102" s="119"/>
      <c r="HK102" s="119"/>
      <c r="HL102" s="119"/>
      <c r="HM102" s="119"/>
      <c r="HN102" s="119"/>
      <c r="HO102" s="119"/>
      <c r="HP102" s="119"/>
      <c r="HQ102" s="119"/>
      <c r="HR102" s="119"/>
      <c r="HS102" s="119"/>
      <c r="HT102" s="119"/>
      <c r="HU102" s="119"/>
      <c r="HV102" s="119"/>
      <c r="HW102" s="119"/>
      <c r="HX102" s="119"/>
      <c r="HY102" s="119"/>
      <c r="HZ102" s="119"/>
      <c r="IA102" s="119"/>
      <c r="IB102" s="119"/>
      <c r="IC102" s="119"/>
      <c r="ID102" s="119"/>
      <c r="IE102" s="119"/>
      <c r="IF102" s="119"/>
      <c r="IG102" s="119"/>
      <c r="IH102" s="119"/>
      <c r="II102" s="119"/>
      <c r="IJ102" s="119"/>
      <c r="IK102" s="119"/>
      <c r="IL102" s="119"/>
      <c r="IM102" s="119"/>
      <c r="IN102" s="119"/>
      <c r="IO102" s="119"/>
      <c r="IP102" s="119"/>
      <c r="IQ102" s="119"/>
      <c r="IR102" s="119"/>
      <c r="IS102" s="119"/>
      <c r="IT102" s="119"/>
      <c r="IU102" s="119"/>
      <c r="IV102" s="119"/>
      <c r="IW102" s="119"/>
      <c r="IX102" s="119"/>
      <c r="IY102" s="119"/>
      <c r="IZ102" s="119"/>
      <c r="JA102" s="119"/>
      <c r="JB102" s="119"/>
      <c r="JC102" s="119"/>
      <c r="JD102" s="119"/>
      <c r="JE102" s="119"/>
      <c r="JF102" s="119"/>
    </row>
    <row r="103" spans="1:266" s="117" customFormat="1" ht="54" customHeight="1" x14ac:dyDescent="0.2">
      <c r="A103" s="239">
        <v>48</v>
      </c>
      <c r="B103" s="131" t="s">
        <v>248</v>
      </c>
      <c r="C103" s="137" t="s">
        <v>47</v>
      </c>
      <c r="D103" s="131" t="s">
        <v>313</v>
      </c>
      <c r="E103" s="144" t="s">
        <v>314</v>
      </c>
      <c r="F103" s="93" t="s">
        <v>315</v>
      </c>
      <c r="G103" s="136" t="s">
        <v>310</v>
      </c>
      <c r="H103" s="160" t="s">
        <v>45</v>
      </c>
      <c r="I103" s="137" t="s">
        <v>35</v>
      </c>
      <c r="J103" s="137" t="s">
        <v>47</v>
      </c>
      <c r="K103" s="137" t="s">
        <v>35</v>
      </c>
      <c r="L103" s="143">
        <v>3500</v>
      </c>
      <c r="M103" s="133" t="s">
        <v>31</v>
      </c>
      <c r="N103" s="95">
        <v>1231760.68</v>
      </c>
      <c r="O103" s="134">
        <v>44256</v>
      </c>
      <c r="P103" s="149">
        <v>44330</v>
      </c>
      <c r="Q103" s="139">
        <f t="shared" si="4"/>
        <v>983.04922585794088</v>
      </c>
      <c r="R103" s="135" t="s">
        <v>34</v>
      </c>
      <c r="S103" s="48">
        <v>1253</v>
      </c>
      <c r="T103" s="141"/>
      <c r="U103" s="142">
        <v>998799.46</v>
      </c>
      <c r="V103" s="59" t="s">
        <v>316</v>
      </c>
      <c r="W103" s="241" t="s">
        <v>317</v>
      </c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19"/>
      <c r="BF103" s="119"/>
      <c r="BG103" s="119"/>
      <c r="BH103" s="119"/>
      <c r="BI103" s="119"/>
      <c r="BJ103" s="119"/>
      <c r="BK103" s="119"/>
      <c r="BL103" s="119"/>
      <c r="BM103" s="119"/>
      <c r="BN103" s="119"/>
      <c r="BO103" s="119"/>
      <c r="BP103" s="119"/>
      <c r="BQ103" s="119"/>
      <c r="BR103" s="119"/>
      <c r="BS103" s="119"/>
      <c r="BT103" s="119"/>
      <c r="BU103" s="119"/>
      <c r="BV103" s="119"/>
      <c r="BW103" s="119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9"/>
      <c r="CW103" s="119"/>
      <c r="CX103" s="119"/>
      <c r="CY103" s="119"/>
      <c r="CZ103" s="119"/>
      <c r="DA103" s="119"/>
      <c r="DB103" s="119"/>
      <c r="DC103" s="119"/>
      <c r="DD103" s="119"/>
      <c r="DE103" s="119"/>
      <c r="DF103" s="119"/>
      <c r="DG103" s="119"/>
      <c r="DH103" s="119"/>
      <c r="DI103" s="119"/>
      <c r="DJ103" s="119"/>
      <c r="DK103" s="119"/>
      <c r="DL103" s="119"/>
      <c r="DM103" s="119"/>
      <c r="DN103" s="119"/>
      <c r="DO103" s="119"/>
      <c r="DP103" s="119"/>
      <c r="DQ103" s="119"/>
      <c r="DR103" s="119"/>
      <c r="DS103" s="119"/>
      <c r="DT103" s="119"/>
      <c r="DU103" s="119"/>
      <c r="DV103" s="119"/>
      <c r="DW103" s="119"/>
      <c r="DX103" s="119"/>
      <c r="DY103" s="119"/>
      <c r="DZ103" s="119"/>
      <c r="EA103" s="119"/>
      <c r="EB103" s="119"/>
      <c r="EC103" s="119"/>
      <c r="ED103" s="119"/>
      <c r="EE103" s="119"/>
      <c r="EF103" s="119"/>
      <c r="EG103" s="119"/>
      <c r="EH103" s="119"/>
      <c r="EI103" s="119"/>
      <c r="EJ103" s="119"/>
      <c r="EK103" s="119"/>
      <c r="EL103" s="119"/>
      <c r="EM103" s="119"/>
      <c r="EN103" s="119"/>
      <c r="EO103" s="119"/>
      <c r="EP103" s="119"/>
      <c r="EQ103" s="119"/>
      <c r="ER103" s="119"/>
      <c r="ES103" s="119"/>
      <c r="ET103" s="119"/>
      <c r="EU103" s="119"/>
      <c r="EV103" s="119"/>
      <c r="EW103" s="119"/>
      <c r="EX103" s="119"/>
      <c r="EY103" s="119"/>
      <c r="EZ103" s="119"/>
      <c r="FA103" s="119"/>
      <c r="FB103" s="119"/>
      <c r="FC103" s="119"/>
      <c r="FD103" s="119"/>
      <c r="FE103" s="119"/>
      <c r="FF103" s="119"/>
      <c r="FG103" s="119"/>
      <c r="FH103" s="119"/>
      <c r="FI103" s="119"/>
      <c r="FJ103" s="119"/>
      <c r="FK103" s="119"/>
      <c r="FL103" s="119"/>
      <c r="FM103" s="119"/>
      <c r="FN103" s="119"/>
      <c r="FO103" s="119"/>
      <c r="FP103" s="119"/>
      <c r="FQ103" s="119"/>
      <c r="FR103" s="119"/>
      <c r="FS103" s="119"/>
      <c r="FT103" s="119"/>
      <c r="FU103" s="119"/>
      <c r="FV103" s="119"/>
      <c r="FW103" s="119"/>
      <c r="FX103" s="119"/>
      <c r="FY103" s="119"/>
      <c r="FZ103" s="119"/>
      <c r="GA103" s="119"/>
      <c r="GB103" s="119"/>
      <c r="GC103" s="119"/>
      <c r="GD103" s="119"/>
      <c r="GE103" s="119"/>
      <c r="GF103" s="119"/>
      <c r="GG103" s="119"/>
      <c r="GH103" s="119"/>
      <c r="GI103" s="119"/>
      <c r="GJ103" s="119"/>
      <c r="GK103" s="119"/>
      <c r="GL103" s="119"/>
      <c r="GM103" s="119"/>
      <c r="GN103" s="119"/>
      <c r="GO103" s="119"/>
      <c r="GP103" s="119"/>
      <c r="GQ103" s="119"/>
      <c r="GR103" s="119"/>
      <c r="GS103" s="119"/>
      <c r="GT103" s="119"/>
      <c r="GU103" s="119"/>
      <c r="GV103" s="119"/>
      <c r="GW103" s="119"/>
      <c r="GX103" s="119"/>
      <c r="GY103" s="119"/>
      <c r="GZ103" s="119"/>
      <c r="HA103" s="119"/>
      <c r="HB103" s="119"/>
      <c r="HC103" s="119"/>
      <c r="HD103" s="119"/>
      <c r="HE103" s="119"/>
      <c r="HF103" s="119"/>
      <c r="HG103" s="119"/>
      <c r="HH103" s="119"/>
      <c r="HI103" s="119"/>
      <c r="HJ103" s="119"/>
      <c r="HK103" s="119"/>
      <c r="HL103" s="119"/>
      <c r="HM103" s="119"/>
      <c r="HN103" s="119"/>
      <c r="HO103" s="119"/>
      <c r="HP103" s="119"/>
      <c r="HQ103" s="119"/>
      <c r="HR103" s="119"/>
      <c r="HS103" s="119"/>
      <c r="HT103" s="119"/>
      <c r="HU103" s="119"/>
      <c r="HV103" s="119"/>
      <c r="HW103" s="119"/>
      <c r="HX103" s="119"/>
      <c r="HY103" s="119"/>
      <c r="HZ103" s="119"/>
      <c r="IA103" s="119"/>
      <c r="IB103" s="119"/>
      <c r="IC103" s="119"/>
      <c r="ID103" s="119"/>
      <c r="IE103" s="119"/>
      <c r="IF103" s="119"/>
      <c r="IG103" s="119"/>
      <c r="IH103" s="119"/>
      <c r="II103" s="119"/>
      <c r="IJ103" s="119"/>
      <c r="IK103" s="119"/>
      <c r="IL103" s="119"/>
      <c r="IM103" s="119"/>
      <c r="IN103" s="119"/>
      <c r="IO103" s="119"/>
      <c r="IP103" s="119"/>
      <c r="IQ103" s="119"/>
      <c r="IR103" s="119"/>
      <c r="IS103" s="119"/>
      <c r="IT103" s="119"/>
      <c r="IU103" s="119"/>
      <c r="IV103" s="119"/>
      <c r="IW103" s="119"/>
      <c r="IX103" s="119"/>
      <c r="IY103" s="119"/>
      <c r="IZ103" s="119"/>
      <c r="JA103" s="119"/>
      <c r="JB103" s="119"/>
      <c r="JC103" s="119"/>
      <c r="JD103" s="119"/>
      <c r="JE103" s="119"/>
      <c r="JF103" s="119"/>
    </row>
    <row r="104" spans="1:266" s="117" customFormat="1" ht="54" customHeight="1" x14ac:dyDescent="0.2">
      <c r="A104" s="239">
        <v>49</v>
      </c>
      <c r="B104" s="131" t="s">
        <v>248</v>
      </c>
      <c r="C104" s="131" t="s">
        <v>49</v>
      </c>
      <c r="D104" s="131" t="s">
        <v>322</v>
      </c>
      <c r="E104" s="131">
        <v>1213</v>
      </c>
      <c r="F104" s="93" t="s">
        <v>323</v>
      </c>
      <c r="G104" s="136" t="s">
        <v>29</v>
      </c>
      <c r="H104" s="137" t="s">
        <v>43</v>
      </c>
      <c r="I104" s="137" t="s">
        <v>324</v>
      </c>
      <c r="J104" s="131" t="s">
        <v>49</v>
      </c>
      <c r="K104" s="137" t="s">
        <v>324</v>
      </c>
      <c r="L104" s="132">
        <v>1200</v>
      </c>
      <c r="M104" s="133" t="s">
        <v>31</v>
      </c>
      <c r="N104" s="95">
        <v>4100000</v>
      </c>
      <c r="O104" s="134">
        <v>44239</v>
      </c>
      <c r="P104" s="134">
        <v>44429</v>
      </c>
      <c r="Q104" s="95">
        <v>4100000</v>
      </c>
      <c r="R104" s="135" t="s">
        <v>32</v>
      </c>
      <c r="S104" s="48">
        <v>1</v>
      </c>
      <c r="T104" s="141">
        <f t="shared" ref="T104:T110" si="5">U104*100%/N104</f>
        <v>0.31477815609756093</v>
      </c>
      <c r="U104" s="68">
        <v>1290590.44</v>
      </c>
      <c r="V104" s="130" t="s">
        <v>325</v>
      </c>
      <c r="W104" s="240" t="s">
        <v>326</v>
      </c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  <c r="AX104" s="119"/>
      <c r="AY104" s="119"/>
      <c r="AZ104" s="119"/>
      <c r="BA104" s="119"/>
      <c r="BB104" s="119"/>
      <c r="BC104" s="119"/>
      <c r="BD104" s="119"/>
      <c r="BE104" s="119"/>
      <c r="BF104" s="119"/>
      <c r="BG104" s="119"/>
      <c r="BH104" s="119"/>
      <c r="BI104" s="119"/>
      <c r="BJ104" s="119"/>
      <c r="BK104" s="119"/>
      <c r="BL104" s="119"/>
      <c r="BM104" s="119"/>
      <c r="BN104" s="119"/>
      <c r="BO104" s="119"/>
      <c r="BP104" s="119"/>
      <c r="BQ104" s="119"/>
      <c r="BR104" s="119"/>
      <c r="BS104" s="119"/>
      <c r="BT104" s="119"/>
      <c r="BU104" s="119"/>
      <c r="BV104" s="119"/>
      <c r="BW104" s="119"/>
      <c r="BX104" s="119"/>
      <c r="BY104" s="119"/>
      <c r="BZ104" s="119"/>
      <c r="CA104" s="119"/>
      <c r="CB104" s="119"/>
      <c r="CC104" s="119"/>
      <c r="CD104" s="119"/>
      <c r="CE104" s="119"/>
      <c r="CF104" s="119"/>
      <c r="CG104" s="119"/>
      <c r="CH104" s="119"/>
      <c r="CI104" s="119"/>
      <c r="CJ104" s="119"/>
      <c r="CK104" s="119"/>
      <c r="CL104" s="119"/>
      <c r="CM104" s="119"/>
      <c r="CN104" s="119"/>
      <c r="CO104" s="119"/>
      <c r="CP104" s="119"/>
      <c r="CQ104" s="119"/>
      <c r="CR104" s="119"/>
      <c r="CS104" s="119"/>
      <c r="CT104" s="119"/>
      <c r="CU104" s="119"/>
      <c r="CV104" s="119"/>
      <c r="CW104" s="119"/>
      <c r="CX104" s="119"/>
      <c r="CY104" s="119"/>
      <c r="CZ104" s="119"/>
      <c r="DA104" s="119"/>
      <c r="DB104" s="119"/>
      <c r="DC104" s="119"/>
      <c r="DD104" s="119"/>
      <c r="DE104" s="119"/>
      <c r="DF104" s="119"/>
      <c r="DG104" s="119"/>
      <c r="DH104" s="119"/>
      <c r="DI104" s="119"/>
      <c r="DJ104" s="119"/>
      <c r="DK104" s="119"/>
      <c r="DL104" s="119"/>
      <c r="DM104" s="119"/>
      <c r="DN104" s="119"/>
      <c r="DO104" s="119"/>
      <c r="DP104" s="119"/>
      <c r="DQ104" s="119"/>
      <c r="DR104" s="119"/>
      <c r="DS104" s="119"/>
      <c r="DT104" s="119"/>
      <c r="DU104" s="119"/>
      <c r="DV104" s="119"/>
      <c r="DW104" s="119"/>
      <c r="DX104" s="119"/>
      <c r="DY104" s="119"/>
      <c r="DZ104" s="119"/>
      <c r="EA104" s="119"/>
      <c r="EB104" s="119"/>
      <c r="EC104" s="119"/>
      <c r="ED104" s="119"/>
      <c r="EE104" s="119"/>
      <c r="EF104" s="119"/>
      <c r="EG104" s="119"/>
      <c r="EH104" s="119"/>
      <c r="EI104" s="119"/>
      <c r="EJ104" s="119"/>
      <c r="EK104" s="119"/>
      <c r="EL104" s="119"/>
      <c r="EM104" s="119"/>
      <c r="EN104" s="119"/>
      <c r="EO104" s="119"/>
      <c r="EP104" s="119"/>
      <c r="EQ104" s="119"/>
      <c r="ER104" s="119"/>
      <c r="ES104" s="119"/>
      <c r="ET104" s="119"/>
      <c r="EU104" s="119"/>
      <c r="EV104" s="119"/>
      <c r="EW104" s="119"/>
      <c r="EX104" s="119"/>
      <c r="EY104" s="119"/>
      <c r="EZ104" s="119"/>
      <c r="FA104" s="119"/>
      <c r="FB104" s="119"/>
      <c r="FC104" s="119"/>
      <c r="FD104" s="119"/>
      <c r="FE104" s="119"/>
      <c r="FF104" s="119"/>
      <c r="FG104" s="119"/>
      <c r="FH104" s="119"/>
      <c r="FI104" s="119"/>
      <c r="FJ104" s="119"/>
      <c r="FK104" s="119"/>
      <c r="FL104" s="119"/>
      <c r="FM104" s="119"/>
      <c r="FN104" s="119"/>
      <c r="FO104" s="119"/>
      <c r="FP104" s="119"/>
      <c r="FQ104" s="119"/>
      <c r="FR104" s="119"/>
      <c r="FS104" s="119"/>
      <c r="FT104" s="119"/>
      <c r="FU104" s="119"/>
      <c r="FV104" s="119"/>
      <c r="FW104" s="119"/>
      <c r="FX104" s="119"/>
      <c r="FY104" s="119"/>
      <c r="FZ104" s="119"/>
      <c r="GA104" s="119"/>
      <c r="GB104" s="119"/>
      <c r="GC104" s="119"/>
      <c r="GD104" s="119"/>
      <c r="GE104" s="119"/>
      <c r="GF104" s="119"/>
      <c r="GG104" s="119"/>
      <c r="GH104" s="119"/>
      <c r="GI104" s="119"/>
      <c r="GJ104" s="119"/>
      <c r="GK104" s="119"/>
      <c r="GL104" s="119"/>
      <c r="GM104" s="119"/>
      <c r="GN104" s="119"/>
      <c r="GO104" s="119"/>
      <c r="GP104" s="119"/>
      <c r="GQ104" s="119"/>
      <c r="GR104" s="119"/>
      <c r="GS104" s="119"/>
      <c r="GT104" s="119"/>
      <c r="GU104" s="119"/>
      <c r="GV104" s="119"/>
      <c r="GW104" s="119"/>
      <c r="GX104" s="119"/>
      <c r="GY104" s="119"/>
      <c r="GZ104" s="119"/>
      <c r="HA104" s="119"/>
      <c r="HB104" s="119"/>
      <c r="HC104" s="119"/>
      <c r="HD104" s="119"/>
      <c r="HE104" s="119"/>
      <c r="HF104" s="119"/>
      <c r="HG104" s="119"/>
      <c r="HH104" s="119"/>
      <c r="HI104" s="119"/>
      <c r="HJ104" s="119"/>
      <c r="HK104" s="119"/>
      <c r="HL104" s="119"/>
      <c r="HM104" s="119"/>
      <c r="HN104" s="119"/>
      <c r="HO104" s="119"/>
      <c r="HP104" s="119"/>
      <c r="HQ104" s="119"/>
      <c r="HR104" s="119"/>
      <c r="HS104" s="119"/>
      <c r="HT104" s="119"/>
      <c r="HU104" s="119"/>
      <c r="HV104" s="119"/>
      <c r="HW104" s="119"/>
      <c r="HX104" s="119"/>
      <c r="HY104" s="119"/>
      <c r="HZ104" s="119"/>
      <c r="IA104" s="119"/>
      <c r="IB104" s="119"/>
      <c r="IC104" s="119"/>
      <c r="ID104" s="119"/>
      <c r="IE104" s="119"/>
      <c r="IF104" s="119"/>
      <c r="IG104" s="119"/>
      <c r="IH104" s="119"/>
      <c r="II104" s="119"/>
      <c r="IJ104" s="119"/>
      <c r="IK104" s="119"/>
      <c r="IL104" s="119"/>
      <c r="IM104" s="119"/>
      <c r="IN104" s="119"/>
      <c r="IO104" s="119"/>
      <c r="IP104" s="119"/>
      <c r="IQ104" s="119"/>
      <c r="IR104" s="119"/>
      <c r="IS104" s="119"/>
      <c r="IT104" s="119"/>
      <c r="IU104" s="119"/>
      <c r="IV104" s="119"/>
      <c r="IW104" s="119"/>
      <c r="IX104" s="119"/>
      <c r="IY104" s="119"/>
      <c r="IZ104" s="119"/>
      <c r="JA104" s="119"/>
      <c r="JB104" s="119"/>
      <c r="JC104" s="119"/>
      <c r="JD104" s="119"/>
      <c r="JE104" s="119"/>
      <c r="JF104" s="119"/>
    </row>
    <row r="105" spans="1:266" s="117" customFormat="1" ht="54" customHeight="1" x14ac:dyDescent="0.2">
      <c r="A105" s="239">
        <v>50</v>
      </c>
      <c r="B105" s="131" t="s">
        <v>248</v>
      </c>
      <c r="C105" s="131" t="s">
        <v>49</v>
      </c>
      <c r="D105" s="131" t="s">
        <v>327</v>
      </c>
      <c r="E105" s="131">
        <v>1214</v>
      </c>
      <c r="F105" s="93" t="s">
        <v>328</v>
      </c>
      <c r="G105" s="136" t="s">
        <v>29</v>
      </c>
      <c r="H105" s="137" t="s">
        <v>43</v>
      </c>
      <c r="I105" s="137" t="s">
        <v>329</v>
      </c>
      <c r="J105" s="131" t="s">
        <v>49</v>
      </c>
      <c r="K105" s="137" t="s">
        <v>329</v>
      </c>
      <c r="L105" s="132">
        <v>45</v>
      </c>
      <c r="M105" s="133" t="s">
        <v>31</v>
      </c>
      <c r="N105" s="95">
        <v>34576.699999999997</v>
      </c>
      <c r="O105" s="134">
        <v>44249</v>
      </c>
      <c r="P105" s="134">
        <v>44274</v>
      </c>
      <c r="Q105" s="95">
        <v>34576.699999999997</v>
      </c>
      <c r="R105" s="135" t="s">
        <v>39</v>
      </c>
      <c r="S105" s="48">
        <v>10</v>
      </c>
      <c r="T105" s="141">
        <f t="shared" si="5"/>
        <v>0.9999832256982305</v>
      </c>
      <c r="U105" s="138">
        <v>34576.120000000003</v>
      </c>
      <c r="V105" s="130" t="s">
        <v>330</v>
      </c>
      <c r="W105" s="240" t="s">
        <v>331</v>
      </c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  <c r="AX105" s="119"/>
      <c r="AY105" s="119"/>
      <c r="AZ105" s="119"/>
      <c r="BA105" s="119"/>
      <c r="BB105" s="119"/>
      <c r="BC105" s="119"/>
      <c r="BD105" s="119"/>
      <c r="BE105" s="119"/>
      <c r="BF105" s="119"/>
      <c r="BG105" s="119"/>
      <c r="BH105" s="119"/>
      <c r="BI105" s="119"/>
      <c r="BJ105" s="119"/>
      <c r="BK105" s="119"/>
      <c r="BL105" s="119"/>
      <c r="BM105" s="119"/>
      <c r="BN105" s="119"/>
      <c r="BO105" s="119"/>
      <c r="BP105" s="119"/>
      <c r="BQ105" s="119"/>
      <c r="BR105" s="119"/>
      <c r="BS105" s="119"/>
      <c r="BT105" s="119"/>
      <c r="BU105" s="119"/>
      <c r="BV105" s="119"/>
      <c r="BW105" s="119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9"/>
      <c r="CW105" s="119"/>
      <c r="CX105" s="119"/>
      <c r="CY105" s="119"/>
      <c r="CZ105" s="119"/>
      <c r="DA105" s="119"/>
      <c r="DB105" s="119"/>
      <c r="DC105" s="119"/>
      <c r="DD105" s="119"/>
      <c r="DE105" s="119"/>
      <c r="DF105" s="119"/>
      <c r="DG105" s="119"/>
      <c r="DH105" s="119"/>
      <c r="DI105" s="119"/>
      <c r="DJ105" s="119"/>
      <c r="DK105" s="119"/>
      <c r="DL105" s="119"/>
      <c r="DM105" s="119"/>
      <c r="DN105" s="119"/>
      <c r="DO105" s="119"/>
      <c r="DP105" s="119"/>
      <c r="DQ105" s="119"/>
      <c r="DR105" s="119"/>
      <c r="DS105" s="119"/>
      <c r="DT105" s="119"/>
      <c r="DU105" s="119"/>
      <c r="DV105" s="119"/>
      <c r="DW105" s="119"/>
      <c r="DX105" s="119"/>
      <c r="DY105" s="119"/>
      <c r="DZ105" s="119"/>
      <c r="EA105" s="119"/>
      <c r="EB105" s="119"/>
      <c r="EC105" s="119"/>
      <c r="ED105" s="119"/>
      <c r="EE105" s="119"/>
      <c r="EF105" s="119"/>
      <c r="EG105" s="119"/>
      <c r="EH105" s="119"/>
      <c r="EI105" s="119"/>
      <c r="EJ105" s="119"/>
      <c r="EK105" s="119"/>
      <c r="EL105" s="119"/>
      <c r="EM105" s="119"/>
      <c r="EN105" s="119"/>
      <c r="EO105" s="119"/>
      <c r="EP105" s="119"/>
      <c r="EQ105" s="119"/>
      <c r="ER105" s="119"/>
      <c r="ES105" s="119"/>
      <c r="ET105" s="119"/>
      <c r="EU105" s="119"/>
      <c r="EV105" s="119"/>
      <c r="EW105" s="119"/>
      <c r="EX105" s="119"/>
      <c r="EY105" s="119"/>
      <c r="EZ105" s="119"/>
      <c r="FA105" s="119"/>
      <c r="FB105" s="119"/>
      <c r="FC105" s="119"/>
      <c r="FD105" s="119"/>
      <c r="FE105" s="119"/>
      <c r="FF105" s="119"/>
      <c r="FG105" s="119"/>
      <c r="FH105" s="119"/>
      <c r="FI105" s="119"/>
      <c r="FJ105" s="119"/>
      <c r="FK105" s="119"/>
      <c r="FL105" s="119"/>
      <c r="FM105" s="119"/>
      <c r="FN105" s="119"/>
      <c r="FO105" s="119"/>
      <c r="FP105" s="119"/>
      <c r="FQ105" s="119"/>
      <c r="FR105" s="119"/>
      <c r="FS105" s="119"/>
      <c r="FT105" s="119"/>
      <c r="FU105" s="119"/>
      <c r="FV105" s="119"/>
      <c r="FW105" s="119"/>
      <c r="FX105" s="119"/>
      <c r="FY105" s="119"/>
      <c r="FZ105" s="119"/>
      <c r="GA105" s="119"/>
      <c r="GB105" s="119"/>
      <c r="GC105" s="119"/>
      <c r="GD105" s="119"/>
      <c r="GE105" s="119"/>
      <c r="GF105" s="119"/>
      <c r="GG105" s="119"/>
      <c r="GH105" s="119"/>
      <c r="GI105" s="119"/>
      <c r="GJ105" s="119"/>
      <c r="GK105" s="119"/>
      <c r="GL105" s="119"/>
      <c r="GM105" s="119"/>
      <c r="GN105" s="119"/>
      <c r="GO105" s="119"/>
      <c r="GP105" s="119"/>
      <c r="GQ105" s="119"/>
      <c r="GR105" s="119"/>
      <c r="GS105" s="119"/>
      <c r="GT105" s="119"/>
      <c r="GU105" s="119"/>
      <c r="GV105" s="119"/>
      <c r="GW105" s="119"/>
      <c r="GX105" s="119"/>
      <c r="GY105" s="119"/>
      <c r="GZ105" s="119"/>
      <c r="HA105" s="119"/>
      <c r="HB105" s="119"/>
      <c r="HC105" s="119"/>
      <c r="HD105" s="119"/>
      <c r="HE105" s="119"/>
      <c r="HF105" s="119"/>
      <c r="HG105" s="119"/>
      <c r="HH105" s="119"/>
      <c r="HI105" s="119"/>
      <c r="HJ105" s="119"/>
      <c r="HK105" s="119"/>
      <c r="HL105" s="119"/>
      <c r="HM105" s="119"/>
      <c r="HN105" s="119"/>
      <c r="HO105" s="119"/>
      <c r="HP105" s="119"/>
      <c r="HQ105" s="119"/>
      <c r="HR105" s="119"/>
      <c r="HS105" s="119"/>
      <c r="HT105" s="119"/>
      <c r="HU105" s="119"/>
      <c r="HV105" s="119"/>
      <c r="HW105" s="119"/>
      <c r="HX105" s="119"/>
      <c r="HY105" s="119"/>
      <c r="HZ105" s="119"/>
      <c r="IA105" s="119"/>
      <c r="IB105" s="119"/>
      <c r="IC105" s="119"/>
      <c r="ID105" s="119"/>
      <c r="IE105" s="119"/>
      <c r="IF105" s="119"/>
      <c r="IG105" s="119"/>
      <c r="IH105" s="119"/>
      <c r="II105" s="119"/>
      <c r="IJ105" s="119"/>
      <c r="IK105" s="119"/>
      <c r="IL105" s="119"/>
      <c r="IM105" s="119"/>
      <c r="IN105" s="119"/>
      <c r="IO105" s="119"/>
      <c r="IP105" s="119"/>
      <c r="IQ105" s="119"/>
      <c r="IR105" s="119"/>
      <c r="IS105" s="119"/>
      <c r="IT105" s="119"/>
      <c r="IU105" s="119"/>
      <c r="IV105" s="119"/>
      <c r="IW105" s="119"/>
      <c r="IX105" s="119"/>
      <c r="IY105" s="119"/>
      <c r="IZ105" s="119"/>
      <c r="JA105" s="119"/>
      <c r="JB105" s="119"/>
      <c r="JC105" s="119"/>
      <c r="JD105" s="119"/>
      <c r="JE105" s="119"/>
      <c r="JF105" s="119"/>
    </row>
    <row r="106" spans="1:266" s="117" customFormat="1" ht="54" customHeight="1" x14ac:dyDescent="0.2">
      <c r="A106" s="239">
        <v>51</v>
      </c>
      <c r="B106" s="131" t="s">
        <v>248</v>
      </c>
      <c r="C106" s="131" t="s">
        <v>49</v>
      </c>
      <c r="D106" s="131" t="s">
        <v>332</v>
      </c>
      <c r="E106" s="131">
        <v>1215</v>
      </c>
      <c r="F106" s="93" t="s">
        <v>333</v>
      </c>
      <c r="G106" s="136" t="s">
        <v>29</v>
      </c>
      <c r="H106" s="137" t="s">
        <v>55</v>
      </c>
      <c r="I106" s="137" t="s">
        <v>334</v>
      </c>
      <c r="J106" s="131" t="s">
        <v>49</v>
      </c>
      <c r="K106" s="137" t="s">
        <v>334</v>
      </c>
      <c r="L106" s="132">
        <v>45</v>
      </c>
      <c r="M106" s="133" t="s">
        <v>31</v>
      </c>
      <c r="N106" s="95">
        <v>46931.92</v>
      </c>
      <c r="O106" s="134">
        <v>44249</v>
      </c>
      <c r="P106" s="134">
        <v>44316</v>
      </c>
      <c r="Q106" s="95">
        <v>46931.92</v>
      </c>
      <c r="R106" s="135" t="s">
        <v>39</v>
      </c>
      <c r="S106" s="48">
        <v>50</v>
      </c>
      <c r="T106" s="141">
        <f t="shared" si="5"/>
        <v>1</v>
      </c>
      <c r="U106" s="68">
        <v>46931.92</v>
      </c>
      <c r="V106" s="130" t="s">
        <v>335</v>
      </c>
      <c r="W106" s="240" t="s">
        <v>336</v>
      </c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  <c r="AX106" s="119"/>
      <c r="AY106" s="119"/>
      <c r="AZ106" s="119"/>
      <c r="BA106" s="119"/>
      <c r="BB106" s="119"/>
      <c r="BC106" s="119"/>
      <c r="BD106" s="119"/>
      <c r="BE106" s="119"/>
      <c r="BF106" s="119"/>
      <c r="BG106" s="119"/>
      <c r="BH106" s="119"/>
      <c r="BI106" s="119"/>
      <c r="BJ106" s="119"/>
      <c r="BK106" s="119"/>
      <c r="BL106" s="119"/>
      <c r="BM106" s="119"/>
      <c r="BN106" s="119"/>
      <c r="BO106" s="119"/>
      <c r="BP106" s="119"/>
      <c r="BQ106" s="119"/>
      <c r="BR106" s="119"/>
      <c r="BS106" s="119"/>
      <c r="BT106" s="119"/>
      <c r="BU106" s="119"/>
      <c r="BV106" s="119"/>
      <c r="BW106" s="119"/>
      <c r="BX106" s="119"/>
      <c r="BY106" s="119"/>
      <c r="BZ106" s="119"/>
      <c r="CA106" s="119"/>
      <c r="CB106" s="119"/>
      <c r="CC106" s="119"/>
      <c r="CD106" s="119"/>
      <c r="CE106" s="119"/>
      <c r="CF106" s="119"/>
      <c r="CG106" s="119"/>
      <c r="CH106" s="119"/>
      <c r="CI106" s="119"/>
      <c r="CJ106" s="119"/>
      <c r="CK106" s="119"/>
      <c r="CL106" s="119"/>
      <c r="CM106" s="119"/>
      <c r="CN106" s="119"/>
      <c r="CO106" s="119"/>
      <c r="CP106" s="119"/>
      <c r="CQ106" s="119"/>
      <c r="CR106" s="119"/>
      <c r="CS106" s="119"/>
      <c r="CT106" s="119"/>
      <c r="CU106" s="119"/>
      <c r="CV106" s="119"/>
      <c r="CW106" s="119"/>
      <c r="CX106" s="119"/>
      <c r="CY106" s="119"/>
      <c r="CZ106" s="119"/>
      <c r="DA106" s="119"/>
      <c r="DB106" s="119"/>
      <c r="DC106" s="119"/>
      <c r="DD106" s="119"/>
      <c r="DE106" s="119"/>
      <c r="DF106" s="119"/>
      <c r="DG106" s="119"/>
      <c r="DH106" s="119"/>
      <c r="DI106" s="119"/>
      <c r="DJ106" s="119"/>
      <c r="DK106" s="119"/>
      <c r="DL106" s="119"/>
      <c r="DM106" s="119"/>
      <c r="DN106" s="119"/>
      <c r="DO106" s="119"/>
      <c r="DP106" s="119"/>
      <c r="DQ106" s="119"/>
      <c r="DR106" s="119"/>
      <c r="DS106" s="119"/>
      <c r="DT106" s="119"/>
      <c r="DU106" s="119"/>
      <c r="DV106" s="119"/>
      <c r="DW106" s="119"/>
      <c r="DX106" s="119"/>
      <c r="DY106" s="119"/>
      <c r="DZ106" s="119"/>
      <c r="EA106" s="119"/>
      <c r="EB106" s="119"/>
      <c r="EC106" s="119"/>
      <c r="ED106" s="119"/>
      <c r="EE106" s="119"/>
      <c r="EF106" s="119"/>
      <c r="EG106" s="119"/>
      <c r="EH106" s="119"/>
      <c r="EI106" s="119"/>
      <c r="EJ106" s="119"/>
      <c r="EK106" s="119"/>
      <c r="EL106" s="119"/>
      <c r="EM106" s="119"/>
      <c r="EN106" s="119"/>
      <c r="EO106" s="119"/>
      <c r="EP106" s="119"/>
      <c r="EQ106" s="119"/>
      <c r="ER106" s="119"/>
      <c r="ES106" s="119"/>
      <c r="ET106" s="119"/>
      <c r="EU106" s="119"/>
      <c r="EV106" s="119"/>
      <c r="EW106" s="119"/>
      <c r="EX106" s="119"/>
      <c r="EY106" s="119"/>
      <c r="EZ106" s="119"/>
      <c r="FA106" s="119"/>
      <c r="FB106" s="119"/>
      <c r="FC106" s="119"/>
      <c r="FD106" s="119"/>
      <c r="FE106" s="119"/>
      <c r="FF106" s="119"/>
      <c r="FG106" s="119"/>
      <c r="FH106" s="119"/>
      <c r="FI106" s="119"/>
      <c r="FJ106" s="119"/>
      <c r="FK106" s="119"/>
      <c r="FL106" s="119"/>
      <c r="FM106" s="119"/>
      <c r="FN106" s="119"/>
      <c r="FO106" s="119"/>
      <c r="FP106" s="119"/>
      <c r="FQ106" s="119"/>
      <c r="FR106" s="119"/>
      <c r="FS106" s="119"/>
      <c r="FT106" s="119"/>
      <c r="FU106" s="119"/>
      <c r="FV106" s="119"/>
      <c r="FW106" s="119"/>
      <c r="FX106" s="119"/>
      <c r="FY106" s="119"/>
      <c r="FZ106" s="119"/>
      <c r="GA106" s="119"/>
      <c r="GB106" s="119"/>
      <c r="GC106" s="119"/>
      <c r="GD106" s="119"/>
      <c r="GE106" s="119"/>
      <c r="GF106" s="119"/>
      <c r="GG106" s="119"/>
      <c r="GH106" s="119"/>
      <c r="GI106" s="119"/>
      <c r="GJ106" s="119"/>
      <c r="GK106" s="119"/>
      <c r="GL106" s="119"/>
      <c r="GM106" s="119"/>
      <c r="GN106" s="119"/>
      <c r="GO106" s="119"/>
      <c r="GP106" s="119"/>
      <c r="GQ106" s="119"/>
      <c r="GR106" s="119"/>
      <c r="GS106" s="119"/>
      <c r="GT106" s="119"/>
      <c r="GU106" s="119"/>
      <c r="GV106" s="119"/>
      <c r="GW106" s="119"/>
      <c r="GX106" s="119"/>
      <c r="GY106" s="119"/>
      <c r="GZ106" s="119"/>
      <c r="HA106" s="119"/>
      <c r="HB106" s="119"/>
      <c r="HC106" s="119"/>
      <c r="HD106" s="119"/>
      <c r="HE106" s="119"/>
      <c r="HF106" s="119"/>
      <c r="HG106" s="119"/>
      <c r="HH106" s="119"/>
      <c r="HI106" s="119"/>
      <c r="HJ106" s="119"/>
      <c r="HK106" s="119"/>
      <c r="HL106" s="119"/>
      <c r="HM106" s="119"/>
      <c r="HN106" s="119"/>
      <c r="HO106" s="119"/>
      <c r="HP106" s="119"/>
      <c r="HQ106" s="119"/>
      <c r="HR106" s="119"/>
      <c r="HS106" s="119"/>
      <c r="HT106" s="119"/>
      <c r="HU106" s="119"/>
      <c r="HV106" s="119"/>
      <c r="HW106" s="119"/>
      <c r="HX106" s="119"/>
      <c r="HY106" s="119"/>
      <c r="HZ106" s="119"/>
      <c r="IA106" s="119"/>
      <c r="IB106" s="119"/>
      <c r="IC106" s="119"/>
      <c r="ID106" s="119"/>
      <c r="IE106" s="119"/>
      <c r="IF106" s="119"/>
      <c r="IG106" s="119"/>
      <c r="IH106" s="119"/>
      <c r="II106" s="119"/>
      <c r="IJ106" s="119"/>
      <c r="IK106" s="119"/>
      <c r="IL106" s="119"/>
      <c r="IM106" s="119"/>
      <c r="IN106" s="119"/>
      <c r="IO106" s="119"/>
      <c r="IP106" s="119"/>
      <c r="IQ106" s="119"/>
      <c r="IR106" s="119"/>
      <c r="IS106" s="119"/>
      <c r="IT106" s="119"/>
      <c r="IU106" s="119"/>
      <c r="IV106" s="119"/>
      <c r="IW106" s="119"/>
      <c r="IX106" s="119"/>
      <c r="IY106" s="119"/>
      <c r="IZ106" s="119"/>
      <c r="JA106" s="119"/>
      <c r="JB106" s="119"/>
      <c r="JC106" s="119"/>
      <c r="JD106" s="119"/>
      <c r="JE106" s="119"/>
      <c r="JF106" s="119"/>
    </row>
    <row r="107" spans="1:266" s="117" customFormat="1" ht="54" customHeight="1" x14ac:dyDescent="0.2">
      <c r="A107" s="239">
        <v>52</v>
      </c>
      <c r="B107" s="131" t="s">
        <v>248</v>
      </c>
      <c r="C107" s="131" t="s">
        <v>49</v>
      </c>
      <c r="D107" s="131" t="s">
        <v>337</v>
      </c>
      <c r="E107" s="131">
        <v>1216</v>
      </c>
      <c r="F107" s="93" t="s">
        <v>338</v>
      </c>
      <c r="G107" s="136" t="s">
        <v>29</v>
      </c>
      <c r="H107" s="131" t="s">
        <v>45</v>
      </c>
      <c r="I107" s="137" t="s">
        <v>339</v>
      </c>
      <c r="J107" s="131" t="s">
        <v>49</v>
      </c>
      <c r="K107" s="137" t="s">
        <v>339</v>
      </c>
      <c r="L107" s="132">
        <v>45</v>
      </c>
      <c r="M107" s="133" t="s">
        <v>31</v>
      </c>
      <c r="N107" s="95">
        <v>33214.14</v>
      </c>
      <c r="O107" s="134">
        <v>44249</v>
      </c>
      <c r="P107" s="134">
        <v>44316</v>
      </c>
      <c r="Q107" s="95">
        <v>33214.14</v>
      </c>
      <c r="R107" s="135" t="s">
        <v>39</v>
      </c>
      <c r="S107" s="48">
        <v>55</v>
      </c>
      <c r="T107" s="141">
        <f t="shared" si="5"/>
        <v>1</v>
      </c>
      <c r="U107" s="68">
        <v>33214.14</v>
      </c>
      <c r="V107" s="130" t="s">
        <v>340</v>
      </c>
      <c r="W107" s="240" t="s">
        <v>341</v>
      </c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  <c r="BH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  <c r="BR107" s="119"/>
      <c r="BS107" s="119"/>
      <c r="BT107" s="119"/>
      <c r="BU107" s="119"/>
      <c r="BV107" s="119"/>
      <c r="BW107" s="119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9"/>
      <c r="CW107" s="119"/>
      <c r="CX107" s="119"/>
      <c r="CY107" s="119"/>
      <c r="CZ107" s="119"/>
      <c r="DA107" s="119"/>
      <c r="DB107" s="119"/>
      <c r="DC107" s="119"/>
      <c r="DD107" s="119"/>
      <c r="DE107" s="119"/>
      <c r="DF107" s="119"/>
      <c r="DG107" s="119"/>
      <c r="DH107" s="119"/>
      <c r="DI107" s="119"/>
      <c r="DJ107" s="119"/>
      <c r="DK107" s="119"/>
      <c r="DL107" s="119"/>
      <c r="DM107" s="119"/>
      <c r="DN107" s="119"/>
      <c r="DO107" s="119"/>
      <c r="DP107" s="119"/>
      <c r="DQ107" s="119"/>
      <c r="DR107" s="119"/>
      <c r="DS107" s="119"/>
      <c r="DT107" s="119"/>
      <c r="DU107" s="119"/>
      <c r="DV107" s="119"/>
      <c r="DW107" s="119"/>
      <c r="DX107" s="119"/>
      <c r="DY107" s="119"/>
      <c r="DZ107" s="119"/>
      <c r="EA107" s="119"/>
      <c r="EB107" s="119"/>
      <c r="EC107" s="119"/>
      <c r="ED107" s="119"/>
      <c r="EE107" s="119"/>
      <c r="EF107" s="119"/>
      <c r="EG107" s="119"/>
      <c r="EH107" s="119"/>
      <c r="EI107" s="119"/>
      <c r="EJ107" s="119"/>
      <c r="EK107" s="119"/>
      <c r="EL107" s="119"/>
      <c r="EM107" s="119"/>
      <c r="EN107" s="119"/>
      <c r="EO107" s="119"/>
      <c r="EP107" s="119"/>
      <c r="EQ107" s="119"/>
      <c r="ER107" s="119"/>
      <c r="ES107" s="119"/>
      <c r="ET107" s="119"/>
      <c r="EU107" s="119"/>
      <c r="EV107" s="119"/>
      <c r="EW107" s="119"/>
      <c r="EX107" s="119"/>
      <c r="EY107" s="119"/>
      <c r="EZ107" s="119"/>
      <c r="FA107" s="119"/>
      <c r="FB107" s="119"/>
      <c r="FC107" s="119"/>
      <c r="FD107" s="119"/>
      <c r="FE107" s="119"/>
      <c r="FF107" s="119"/>
      <c r="FG107" s="119"/>
      <c r="FH107" s="119"/>
      <c r="FI107" s="119"/>
      <c r="FJ107" s="119"/>
      <c r="FK107" s="119"/>
      <c r="FL107" s="119"/>
      <c r="FM107" s="119"/>
      <c r="FN107" s="119"/>
      <c r="FO107" s="119"/>
      <c r="FP107" s="119"/>
      <c r="FQ107" s="119"/>
      <c r="FR107" s="119"/>
      <c r="FS107" s="119"/>
      <c r="FT107" s="119"/>
      <c r="FU107" s="119"/>
      <c r="FV107" s="119"/>
      <c r="FW107" s="119"/>
      <c r="FX107" s="119"/>
      <c r="FY107" s="119"/>
      <c r="FZ107" s="119"/>
      <c r="GA107" s="119"/>
      <c r="GB107" s="119"/>
      <c r="GC107" s="119"/>
      <c r="GD107" s="119"/>
      <c r="GE107" s="119"/>
      <c r="GF107" s="119"/>
      <c r="GG107" s="119"/>
      <c r="GH107" s="119"/>
      <c r="GI107" s="119"/>
      <c r="GJ107" s="119"/>
      <c r="GK107" s="119"/>
      <c r="GL107" s="119"/>
      <c r="GM107" s="119"/>
      <c r="GN107" s="119"/>
      <c r="GO107" s="119"/>
      <c r="GP107" s="119"/>
      <c r="GQ107" s="119"/>
      <c r="GR107" s="119"/>
      <c r="GS107" s="119"/>
      <c r="GT107" s="119"/>
      <c r="GU107" s="119"/>
      <c r="GV107" s="119"/>
      <c r="GW107" s="119"/>
      <c r="GX107" s="119"/>
      <c r="GY107" s="119"/>
      <c r="GZ107" s="119"/>
      <c r="HA107" s="119"/>
      <c r="HB107" s="119"/>
      <c r="HC107" s="119"/>
      <c r="HD107" s="119"/>
      <c r="HE107" s="119"/>
      <c r="HF107" s="119"/>
      <c r="HG107" s="119"/>
      <c r="HH107" s="119"/>
      <c r="HI107" s="119"/>
      <c r="HJ107" s="119"/>
      <c r="HK107" s="119"/>
      <c r="HL107" s="119"/>
      <c r="HM107" s="119"/>
      <c r="HN107" s="119"/>
      <c r="HO107" s="119"/>
      <c r="HP107" s="119"/>
      <c r="HQ107" s="119"/>
      <c r="HR107" s="119"/>
      <c r="HS107" s="119"/>
      <c r="HT107" s="119"/>
      <c r="HU107" s="119"/>
      <c r="HV107" s="119"/>
      <c r="HW107" s="119"/>
      <c r="HX107" s="119"/>
      <c r="HY107" s="119"/>
      <c r="HZ107" s="119"/>
      <c r="IA107" s="119"/>
      <c r="IB107" s="119"/>
      <c r="IC107" s="119"/>
      <c r="ID107" s="119"/>
      <c r="IE107" s="119"/>
      <c r="IF107" s="119"/>
      <c r="IG107" s="119"/>
      <c r="IH107" s="119"/>
      <c r="II107" s="119"/>
      <c r="IJ107" s="119"/>
      <c r="IK107" s="119"/>
      <c r="IL107" s="119"/>
      <c r="IM107" s="119"/>
      <c r="IN107" s="119"/>
      <c r="IO107" s="119"/>
      <c r="IP107" s="119"/>
      <c r="IQ107" s="119"/>
      <c r="IR107" s="119"/>
      <c r="IS107" s="119"/>
      <c r="IT107" s="119"/>
      <c r="IU107" s="119"/>
      <c r="IV107" s="119"/>
      <c r="IW107" s="119"/>
      <c r="IX107" s="119"/>
      <c r="IY107" s="119"/>
      <c r="IZ107" s="119"/>
      <c r="JA107" s="119"/>
      <c r="JB107" s="119"/>
      <c r="JC107" s="119"/>
      <c r="JD107" s="119"/>
      <c r="JE107" s="119"/>
      <c r="JF107" s="119"/>
    </row>
    <row r="108" spans="1:266" s="117" customFormat="1" ht="54" customHeight="1" x14ac:dyDescent="0.2">
      <c r="A108" s="239">
        <v>53</v>
      </c>
      <c r="B108" s="131" t="s">
        <v>248</v>
      </c>
      <c r="C108" s="131" t="s">
        <v>49</v>
      </c>
      <c r="D108" s="131" t="s">
        <v>342</v>
      </c>
      <c r="E108" s="131">
        <v>1217</v>
      </c>
      <c r="F108" s="93" t="s">
        <v>343</v>
      </c>
      <c r="G108" s="136" t="s">
        <v>29</v>
      </c>
      <c r="H108" s="131" t="s">
        <v>45</v>
      </c>
      <c r="I108" s="137" t="s">
        <v>344</v>
      </c>
      <c r="J108" s="131" t="s">
        <v>49</v>
      </c>
      <c r="K108" s="137" t="s">
        <v>344</v>
      </c>
      <c r="L108" s="132">
        <v>85</v>
      </c>
      <c r="M108" s="133" t="s">
        <v>31</v>
      </c>
      <c r="N108" s="95">
        <v>139328.41</v>
      </c>
      <c r="O108" s="134">
        <v>44249</v>
      </c>
      <c r="P108" s="134">
        <v>44316</v>
      </c>
      <c r="Q108" s="95">
        <v>139328.41</v>
      </c>
      <c r="R108" s="135" t="s">
        <v>39</v>
      </c>
      <c r="S108" s="48">
        <v>255</v>
      </c>
      <c r="T108" s="141">
        <f t="shared" si="5"/>
        <v>1</v>
      </c>
      <c r="U108" s="68">
        <v>139328.41</v>
      </c>
      <c r="V108" s="130" t="s">
        <v>345</v>
      </c>
      <c r="W108" s="240" t="s">
        <v>346</v>
      </c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  <c r="BR108" s="119"/>
      <c r="BS108" s="119"/>
      <c r="BT108" s="119"/>
      <c r="BU108" s="119"/>
      <c r="BV108" s="119"/>
      <c r="BW108" s="119"/>
      <c r="BX108" s="119"/>
      <c r="BY108" s="119"/>
      <c r="BZ108" s="119"/>
      <c r="CA108" s="119"/>
      <c r="CB108" s="119"/>
      <c r="CC108" s="119"/>
      <c r="CD108" s="119"/>
      <c r="CE108" s="119"/>
      <c r="CF108" s="119"/>
      <c r="CG108" s="119"/>
      <c r="CH108" s="119"/>
      <c r="CI108" s="119"/>
      <c r="CJ108" s="119"/>
      <c r="CK108" s="119"/>
      <c r="CL108" s="119"/>
      <c r="CM108" s="119"/>
      <c r="CN108" s="119"/>
      <c r="CO108" s="119"/>
      <c r="CP108" s="119"/>
      <c r="CQ108" s="119"/>
      <c r="CR108" s="119"/>
      <c r="CS108" s="119"/>
      <c r="CT108" s="119"/>
      <c r="CU108" s="119"/>
      <c r="CV108" s="119"/>
      <c r="CW108" s="119"/>
      <c r="CX108" s="119"/>
      <c r="CY108" s="119"/>
      <c r="CZ108" s="119"/>
      <c r="DA108" s="119"/>
      <c r="DB108" s="119"/>
      <c r="DC108" s="119"/>
      <c r="DD108" s="119"/>
      <c r="DE108" s="119"/>
      <c r="DF108" s="119"/>
      <c r="DG108" s="119"/>
      <c r="DH108" s="119"/>
      <c r="DI108" s="119"/>
      <c r="DJ108" s="119"/>
      <c r="DK108" s="119"/>
      <c r="DL108" s="119"/>
      <c r="DM108" s="119"/>
      <c r="DN108" s="119"/>
      <c r="DO108" s="119"/>
      <c r="DP108" s="119"/>
      <c r="DQ108" s="119"/>
      <c r="DR108" s="119"/>
      <c r="DS108" s="119"/>
      <c r="DT108" s="119"/>
      <c r="DU108" s="119"/>
      <c r="DV108" s="119"/>
      <c r="DW108" s="119"/>
      <c r="DX108" s="119"/>
      <c r="DY108" s="119"/>
      <c r="DZ108" s="119"/>
      <c r="EA108" s="119"/>
      <c r="EB108" s="119"/>
      <c r="EC108" s="119"/>
      <c r="ED108" s="119"/>
      <c r="EE108" s="119"/>
      <c r="EF108" s="119"/>
      <c r="EG108" s="119"/>
      <c r="EH108" s="119"/>
      <c r="EI108" s="119"/>
      <c r="EJ108" s="119"/>
      <c r="EK108" s="119"/>
      <c r="EL108" s="119"/>
      <c r="EM108" s="119"/>
      <c r="EN108" s="119"/>
      <c r="EO108" s="119"/>
      <c r="EP108" s="119"/>
      <c r="EQ108" s="119"/>
      <c r="ER108" s="119"/>
      <c r="ES108" s="119"/>
      <c r="ET108" s="119"/>
      <c r="EU108" s="119"/>
      <c r="EV108" s="119"/>
      <c r="EW108" s="119"/>
      <c r="EX108" s="119"/>
      <c r="EY108" s="119"/>
      <c r="EZ108" s="119"/>
      <c r="FA108" s="119"/>
      <c r="FB108" s="119"/>
      <c r="FC108" s="119"/>
      <c r="FD108" s="119"/>
      <c r="FE108" s="119"/>
      <c r="FF108" s="119"/>
      <c r="FG108" s="119"/>
      <c r="FH108" s="119"/>
      <c r="FI108" s="119"/>
      <c r="FJ108" s="119"/>
      <c r="FK108" s="119"/>
      <c r="FL108" s="119"/>
      <c r="FM108" s="119"/>
      <c r="FN108" s="119"/>
      <c r="FO108" s="119"/>
      <c r="FP108" s="119"/>
      <c r="FQ108" s="119"/>
      <c r="FR108" s="119"/>
      <c r="FS108" s="119"/>
      <c r="FT108" s="119"/>
      <c r="FU108" s="119"/>
      <c r="FV108" s="119"/>
      <c r="FW108" s="119"/>
      <c r="FX108" s="119"/>
      <c r="FY108" s="119"/>
      <c r="FZ108" s="119"/>
      <c r="GA108" s="119"/>
      <c r="GB108" s="119"/>
      <c r="GC108" s="119"/>
      <c r="GD108" s="119"/>
      <c r="GE108" s="119"/>
      <c r="GF108" s="119"/>
      <c r="GG108" s="119"/>
      <c r="GH108" s="119"/>
      <c r="GI108" s="119"/>
      <c r="GJ108" s="119"/>
      <c r="GK108" s="119"/>
      <c r="GL108" s="119"/>
      <c r="GM108" s="119"/>
      <c r="GN108" s="119"/>
      <c r="GO108" s="119"/>
      <c r="GP108" s="119"/>
      <c r="GQ108" s="119"/>
      <c r="GR108" s="119"/>
      <c r="GS108" s="119"/>
      <c r="GT108" s="119"/>
      <c r="GU108" s="119"/>
      <c r="GV108" s="119"/>
      <c r="GW108" s="119"/>
      <c r="GX108" s="119"/>
      <c r="GY108" s="119"/>
      <c r="GZ108" s="119"/>
      <c r="HA108" s="119"/>
      <c r="HB108" s="119"/>
      <c r="HC108" s="119"/>
      <c r="HD108" s="119"/>
      <c r="HE108" s="119"/>
      <c r="HF108" s="119"/>
      <c r="HG108" s="119"/>
      <c r="HH108" s="119"/>
      <c r="HI108" s="119"/>
      <c r="HJ108" s="119"/>
      <c r="HK108" s="119"/>
      <c r="HL108" s="119"/>
      <c r="HM108" s="119"/>
      <c r="HN108" s="119"/>
      <c r="HO108" s="119"/>
      <c r="HP108" s="119"/>
      <c r="HQ108" s="119"/>
      <c r="HR108" s="119"/>
      <c r="HS108" s="119"/>
      <c r="HT108" s="119"/>
      <c r="HU108" s="119"/>
      <c r="HV108" s="119"/>
      <c r="HW108" s="119"/>
      <c r="HX108" s="119"/>
      <c r="HY108" s="119"/>
      <c r="HZ108" s="119"/>
      <c r="IA108" s="119"/>
      <c r="IB108" s="119"/>
      <c r="IC108" s="119"/>
      <c r="ID108" s="119"/>
      <c r="IE108" s="119"/>
      <c r="IF108" s="119"/>
      <c r="IG108" s="119"/>
      <c r="IH108" s="119"/>
      <c r="II108" s="119"/>
      <c r="IJ108" s="119"/>
      <c r="IK108" s="119"/>
      <c r="IL108" s="119"/>
      <c r="IM108" s="119"/>
      <c r="IN108" s="119"/>
      <c r="IO108" s="119"/>
      <c r="IP108" s="119"/>
      <c r="IQ108" s="119"/>
      <c r="IR108" s="119"/>
      <c r="IS108" s="119"/>
      <c r="IT108" s="119"/>
      <c r="IU108" s="119"/>
      <c r="IV108" s="119"/>
      <c r="IW108" s="119"/>
      <c r="IX108" s="119"/>
      <c r="IY108" s="119"/>
      <c r="IZ108" s="119"/>
      <c r="JA108" s="119"/>
      <c r="JB108" s="119"/>
      <c r="JC108" s="119"/>
      <c r="JD108" s="119"/>
      <c r="JE108" s="119"/>
      <c r="JF108" s="119"/>
    </row>
    <row r="109" spans="1:266" s="117" customFormat="1" ht="54" customHeight="1" x14ac:dyDescent="0.2">
      <c r="A109" s="239">
        <v>54</v>
      </c>
      <c r="B109" s="131" t="s">
        <v>248</v>
      </c>
      <c r="C109" s="131" t="s">
        <v>49</v>
      </c>
      <c r="D109" s="131" t="s">
        <v>347</v>
      </c>
      <c r="E109" s="131">
        <v>1218</v>
      </c>
      <c r="F109" s="93" t="s">
        <v>348</v>
      </c>
      <c r="G109" s="136" t="s">
        <v>29</v>
      </c>
      <c r="H109" s="131" t="s">
        <v>36</v>
      </c>
      <c r="I109" s="137" t="s">
        <v>269</v>
      </c>
      <c r="J109" s="131" t="s">
        <v>49</v>
      </c>
      <c r="K109" s="137" t="s">
        <v>269</v>
      </c>
      <c r="L109" s="132">
        <v>85</v>
      </c>
      <c r="M109" s="133" t="s">
        <v>31</v>
      </c>
      <c r="N109" s="95">
        <v>103809.35</v>
      </c>
      <c r="O109" s="134">
        <v>44249</v>
      </c>
      <c r="P109" s="134">
        <v>44316</v>
      </c>
      <c r="Q109" s="95">
        <v>103809.35</v>
      </c>
      <c r="R109" s="135" t="s">
        <v>39</v>
      </c>
      <c r="S109" s="48">
        <v>115</v>
      </c>
      <c r="T109" s="141">
        <f t="shared" si="5"/>
        <v>1</v>
      </c>
      <c r="U109" s="68">
        <v>103809.35</v>
      </c>
      <c r="V109" s="130" t="s">
        <v>349</v>
      </c>
      <c r="W109" s="240" t="s">
        <v>350</v>
      </c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  <c r="AV109" s="119"/>
      <c r="AW109" s="119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119"/>
      <c r="BL109" s="119"/>
      <c r="BM109" s="119"/>
      <c r="BN109" s="119"/>
      <c r="BO109" s="119"/>
      <c r="BP109" s="119"/>
      <c r="BQ109" s="119"/>
      <c r="BR109" s="119"/>
      <c r="BS109" s="119"/>
      <c r="BT109" s="119"/>
      <c r="BU109" s="119"/>
      <c r="BV109" s="119"/>
      <c r="BW109" s="119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9"/>
      <c r="CW109" s="119"/>
      <c r="CX109" s="119"/>
      <c r="CY109" s="119"/>
      <c r="CZ109" s="119"/>
      <c r="DA109" s="119"/>
      <c r="DB109" s="119"/>
      <c r="DC109" s="119"/>
      <c r="DD109" s="119"/>
      <c r="DE109" s="119"/>
      <c r="DF109" s="119"/>
      <c r="DG109" s="119"/>
      <c r="DH109" s="119"/>
      <c r="DI109" s="119"/>
      <c r="DJ109" s="119"/>
      <c r="DK109" s="119"/>
      <c r="DL109" s="119"/>
      <c r="DM109" s="119"/>
      <c r="DN109" s="119"/>
      <c r="DO109" s="119"/>
      <c r="DP109" s="119"/>
      <c r="DQ109" s="119"/>
      <c r="DR109" s="119"/>
      <c r="DS109" s="119"/>
      <c r="DT109" s="119"/>
      <c r="DU109" s="119"/>
      <c r="DV109" s="119"/>
      <c r="DW109" s="119"/>
      <c r="DX109" s="119"/>
      <c r="DY109" s="119"/>
      <c r="DZ109" s="119"/>
      <c r="EA109" s="119"/>
      <c r="EB109" s="119"/>
      <c r="EC109" s="119"/>
      <c r="ED109" s="119"/>
      <c r="EE109" s="119"/>
      <c r="EF109" s="119"/>
      <c r="EG109" s="119"/>
      <c r="EH109" s="119"/>
      <c r="EI109" s="119"/>
      <c r="EJ109" s="119"/>
      <c r="EK109" s="119"/>
      <c r="EL109" s="119"/>
      <c r="EM109" s="119"/>
      <c r="EN109" s="119"/>
      <c r="EO109" s="119"/>
      <c r="EP109" s="119"/>
      <c r="EQ109" s="119"/>
      <c r="ER109" s="119"/>
      <c r="ES109" s="119"/>
      <c r="ET109" s="119"/>
      <c r="EU109" s="119"/>
      <c r="EV109" s="119"/>
      <c r="EW109" s="119"/>
      <c r="EX109" s="119"/>
      <c r="EY109" s="119"/>
      <c r="EZ109" s="119"/>
      <c r="FA109" s="119"/>
      <c r="FB109" s="119"/>
      <c r="FC109" s="119"/>
      <c r="FD109" s="119"/>
      <c r="FE109" s="119"/>
      <c r="FF109" s="119"/>
      <c r="FG109" s="119"/>
      <c r="FH109" s="119"/>
      <c r="FI109" s="119"/>
      <c r="FJ109" s="119"/>
      <c r="FK109" s="119"/>
      <c r="FL109" s="119"/>
      <c r="FM109" s="119"/>
      <c r="FN109" s="119"/>
      <c r="FO109" s="119"/>
      <c r="FP109" s="119"/>
      <c r="FQ109" s="119"/>
      <c r="FR109" s="119"/>
      <c r="FS109" s="119"/>
      <c r="FT109" s="119"/>
      <c r="FU109" s="119"/>
      <c r="FV109" s="119"/>
      <c r="FW109" s="119"/>
      <c r="FX109" s="119"/>
      <c r="FY109" s="119"/>
      <c r="FZ109" s="119"/>
      <c r="GA109" s="119"/>
      <c r="GB109" s="119"/>
      <c r="GC109" s="119"/>
      <c r="GD109" s="119"/>
      <c r="GE109" s="119"/>
      <c r="GF109" s="119"/>
      <c r="GG109" s="119"/>
      <c r="GH109" s="119"/>
      <c r="GI109" s="119"/>
      <c r="GJ109" s="119"/>
      <c r="GK109" s="119"/>
      <c r="GL109" s="119"/>
      <c r="GM109" s="119"/>
      <c r="GN109" s="119"/>
      <c r="GO109" s="119"/>
      <c r="GP109" s="119"/>
      <c r="GQ109" s="119"/>
      <c r="GR109" s="119"/>
      <c r="GS109" s="119"/>
      <c r="GT109" s="119"/>
      <c r="GU109" s="119"/>
      <c r="GV109" s="119"/>
      <c r="GW109" s="119"/>
      <c r="GX109" s="119"/>
      <c r="GY109" s="119"/>
      <c r="GZ109" s="119"/>
      <c r="HA109" s="119"/>
      <c r="HB109" s="119"/>
      <c r="HC109" s="119"/>
      <c r="HD109" s="119"/>
      <c r="HE109" s="119"/>
      <c r="HF109" s="119"/>
      <c r="HG109" s="119"/>
      <c r="HH109" s="119"/>
      <c r="HI109" s="119"/>
      <c r="HJ109" s="119"/>
      <c r="HK109" s="119"/>
      <c r="HL109" s="119"/>
      <c r="HM109" s="119"/>
      <c r="HN109" s="119"/>
      <c r="HO109" s="119"/>
      <c r="HP109" s="119"/>
      <c r="HQ109" s="119"/>
      <c r="HR109" s="119"/>
      <c r="HS109" s="119"/>
      <c r="HT109" s="119"/>
      <c r="HU109" s="119"/>
      <c r="HV109" s="119"/>
      <c r="HW109" s="119"/>
      <c r="HX109" s="119"/>
      <c r="HY109" s="119"/>
      <c r="HZ109" s="119"/>
      <c r="IA109" s="119"/>
      <c r="IB109" s="119"/>
      <c r="IC109" s="119"/>
      <c r="ID109" s="119"/>
      <c r="IE109" s="119"/>
      <c r="IF109" s="119"/>
      <c r="IG109" s="119"/>
      <c r="IH109" s="119"/>
      <c r="II109" s="119"/>
      <c r="IJ109" s="119"/>
      <c r="IK109" s="119"/>
      <c r="IL109" s="119"/>
      <c r="IM109" s="119"/>
      <c r="IN109" s="119"/>
      <c r="IO109" s="119"/>
      <c r="IP109" s="119"/>
      <c r="IQ109" s="119"/>
      <c r="IR109" s="119"/>
      <c r="IS109" s="119"/>
      <c r="IT109" s="119"/>
      <c r="IU109" s="119"/>
      <c r="IV109" s="119"/>
      <c r="IW109" s="119"/>
      <c r="IX109" s="119"/>
      <c r="IY109" s="119"/>
      <c r="IZ109" s="119"/>
      <c r="JA109" s="119"/>
      <c r="JB109" s="119"/>
      <c r="JC109" s="119"/>
      <c r="JD109" s="119"/>
      <c r="JE109" s="119"/>
      <c r="JF109" s="119"/>
    </row>
    <row r="110" spans="1:266" s="117" customFormat="1" ht="54" customHeight="1" x14ac:dyDescent="0.2">
      <c r="A110" s="436">
        <v>55</v>
      </c>
      <c r="B110" s="353" t="s">
        <v>248</v>
      </c>
      <c r="C110" s="353" t="s">
        <v>49</v>
      </c>
      <c r="D110" s="353" t="s">
        <v>351</v>
      </c>
      <c r="E110" s="353">
        <v>1219</v>
      </c>
      <c r="F110" s="93" t="s">
        <v>608</v>
      </c>
      <c r="G110" s="372" t="s">
        <v>44</v>
      </c>
      <c r="H110" s="353" t="s">
        <v>45</v>
      </c>
      <c r="I110" s="354" t="s">
        <v>35</v>
      </c>
      <c r="J110" s="353" t="s">
        <v>49</v>
      </c>
      <c r="K110" s="354" t="s">
        <v>35</v>
      </c>
      <c r="L110" s="370">
        <v>195</v>
      </c>
      <c r="M110" s="367" t="s">
        <v>31</v>
      </c>
      <c r="N110" s="95">
        <v>230115.36</v>
      </c>
      <c r="O110" s="368">
        <v>44256</v>
      </c>
      <c r="P110" s="368">
        <v>44330</v>
      </c>
      <c r="Q110" s="95">
        <v>230115.36</v>
      </c>
      <c r="R110" s="369" t="s">
        <v>39</v>
      </c>
      <c r="S110" s="48">
        <v>285</v>
      </c>
      <c r="T110" s="375">
        <f t="shared" si="5"/>
        <v>0.91822566733485322</v>
      </c>
      <c r="U110" s="377">
        <v>211297.83</v>
      </c>
      <c r="V110" s="373" t="s">
        <v>311</v>
      </c>
      <c r="W110" s="438" t="s">
        <v>312</v>
      </c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/>
      <c r="BL110" s="119"/>
      <c r="BM110" s="119"/>
      <c r="BN110" s="119"/>
      <c r="BO110" s="119"/>
      <c r="BP110" s="119"/>
      <c r="BQ110" s="119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19"/>
      <c r="CB110" s="119"/>
      <c r="CC110" s="119"/>
      <c r="CD110" s="119"/>
      <c r="CE110" s="119"/>
      <c r="CF110" s="119"/>
      <c r="CG110" s="119"/>
      <c r="CH110" s="119"/>
      <c r="CI110" s="119"/>
      <c r="CJ110" s="119"/>
      <c r="CK110" s="119"/>
      <c r="CL110" s="119"/>
      <c r="CM110" s="119"/>
      <c r="CN110" s="119"/>
      <c r="CO110" s="119"/>
      <c r="CP110" s="119"/>
      <c r="CQ110" s="119"/>
      <c r="CR110" s="119"/>
      <c r="CS110" s="119"/>
      <c r="CT110" s="119"/>
      <c r="CU110" s="119"/>
      <c r="CV110" s="119"/>
      <c r="CW110" s="119"/>
      <c r="CX110" s="119"/>
      <c r="CY110" s="119"/>
      <c r="CZ110" s="119"/>
      <c r="DA110" s="119"/>
      <c r="DB110" s="119"/>
      <c r="DC110" s="119"/>
      <c r="DD110" s="119"/>
      <c r="DE110" s="119"/>
      <c r="DF110" s="119"/>
      <c r="DG110" s="119"/>
      <c r="DH110" s="119"/>
      <c r="DI110" s="119"/>
      <c r="DJ110" s="119"/>
      <c r="DK110" s="119"/>
      <c r="DL110" s="119"/>
      <c r="DM110" s="119"/>
      <c r="DN110" s="119"/>
      <c r="DO110" s="119"/>
      <c r="DP110" s="119"/>
      <c r="DQ110" s="119"/>
      <c r="DR110" s="119"/>
      <c r="DS110" s="119"/>
      <c r="DT110" s="119"/>
      <c r="DU110" s="119"/>
      <c r="DV110" s="119"/>
      <c r="DW110" s="119"/>
      <c r="DX110" s="119"/>
      <c r="DY110" s="119"/>
      <c r="DZ110" s="119"/>
      <c r="EA110" s="119"/>
      <c r="EB110" s="119"/>
      <c r="EC110" s="119"/>
      <c r="ED110" s="119"/>
      <c r="EE110" s="119"/>
      <c r="EF110" s="119"/>
      <c r="EG110" s="119"/>
      <c r="EH110" s="119"/>
      <c r="EI110" s="119"/>
      <c r="EJ110" s="119"/>
      <c r="EK110" s="119"/>
      <c r="EL110" s="119"/>
      <c r="EM110" s="119"/>
      <c r="EN110" s="119"/>
      <c r="EO110" s="119"/>
      <c r="EP110" s="119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19"/>
      <c r="FA110" s="119"/>
      <c r="FB110" s="119"/>
      <c r="FC110" s="119"/>
      <c r="FD110" s="119"/>
      <c r="FE110" s="119"/>
      <c r="FF110" s="119"/>
      <c r="FG110" s="119"/>
      <c r="FH110" s="119"/>
      <c r="FI110" s="119"/>
      <c r="FJ110" s="119"/>
      <c r="FK110" s="119"/>
      <c r="FL110" s="119"/>
      <c r="FM110" s="119"/>
      <c r="FN110" s="119"/>
      <c r="FO110" s="119"/>
      <c r="FP110" s="119"/>
      <c r="FQ110" s="119"/>
      <c r="FR110" s="119"/>
      <c r="FS110" s="119"/>
      <c r="FT110" s="119"/>
      <c r="FU110" s="119"/>
      <c r="FV110" s="119"/>
      <c r="FW110" s="119"/>
      <c r="FX110" s="119"/>
      <c r="FY110" s="119"/>
      <c r="FZ110" s="119"/>
      <c r="GA110" s="119"/>
      <c r="GB110" s="119"/>
      <c r="GC110" s="119"/>
      <c r="GD110" s="119"/>
      <c r="GE110" s="119"/>
      <c r="GF110" s="119"/>
      <c r="GG110" s="119"/>
      <c r="GH110" s="119"/>
      <c r="GI110" s="119"/>
      <c r="GJ110" s="119"/>
      <c r="GK110" s="119"/>
      <c r="GL110" s="119"/>
      <c r="GM110" s="119"/>
      <c r="GN110" s="119"/>
      <c r="GO110" s="119"/>
      <c r="GP110" s="119"/>
      <c r="GQ110" s="119"/>
      <c r="GR110" s="119"/>
      <c r="GS110" s="119"/>
      <c r="GT110" s="119"/>
      <c r="GU110" s="119"/>
      <c r="GV110" s="119"/>
      <c r="GW110" s="119"/>
      <c r="GX110" s="119"/>
      <c r="GY110" s="119"/>
      <c r="GZ110" s="119"/>
      <c r="HA110" s="119"/>
      <c r="HB110" s="119"/>
      <c r="HC110" s="119"/>
      <c r="HD110" s="119"/>
      <c r="HE110" s="119"/>
      <c r="HF110" s="119"/>
      <c r="HG110" s="119"/>
      <c r="HH110" s="119"/>
      <c r="HI110" s="119"/>
      <c r="HJ110" s="119"/>
      <c r="HK110" s="119"/>
      <c r="HL110" s="119"/>
      <c r="HM110" s="119"/>
      <c r="HN110" s="119"/>
      <c r="HO110" s="119"/>
      <c r="HP110" s="119"/>
      <c r="HQ110" s="119"/>
      <c r="HR110" s="119"/>
      <c r="HS110" s="119"/>
      <c r="HT110" s="119"/>
      <c r="HU110" s="119"/>
      <c r="HV110" s="119"/>
      <c r="HW110" s="119"/>
      <c r="HX110" s="119"/>
      <c r="HY110" s="119"/>
      <c r="HZ110" s="119"/>
      <c r="IA110" s="119"/>
      <c r="IB110" s="119"/>
      <c r="IC110" s="119"/>
      <c r="ID110" s="119"/>
      <c r="IE110" s="119"/>
      <c r="IF110" s="119"/>
      <c r="IG110" s="119"/>
      <c r="IH110" s="119"/>
      <c r="II110" s="119"/>
      <c r="IJ110" s="119"/>
      <c r="IK110" s="119"/>
      <c r="IL110" s="119"/>
      <c r="IM110" s="119"/>
      <c r="IN110" s="119"/>
      <c r="IO110" s="119"/>
      <c r="IP110" s="119"/>
      <c r="IQ110" s="119"/>
      <c r="IR110" s="119"/>
      <c r="IS110" s="119"/>
      <c r="IT110" s="119"/>
      <c r="IU110" s="119"/>
      <c r="IV110" s="119"/>
      <c r="IW110" s="119"/>
      <c r="IX110" s="119"/>
      <c r="IY110" s="119"/>
      <c r="IZ110" s="119"/>
      <c r="JA110" s="119"/>
      <c r="JB110" s="119"/>
      <c r="JC110" s="119"/>
      <c r="JD110" s="119"/>
      <c r="JE110" s="119"/>
      <c r="JF110" s="119"/>
    </row>
    <row r="111" spans="1:266" s="117" customFormat="1" ht="54" customHeight="1" x14ac:dyDescent="0.2">
      <c r="A111" s="436"/>
      <c r="B111" s="353"/>
      <c r="C111" s="353"/>
      <c r="D111" s="353"/>
      <c r="E111" s="353"/>
      <c r="F111" s="93" t="s">
        <v>353</v>
      </c>
      <c r="G111" s="372"/>
      <c r="H111" s="353"/>
      <c r="I111" s="354"/>
      <c r="J111" s="353"/>
      <c r="K111" s="354"/>
      <c r="L111" s="370"/>
      <c r="M111" s="367"/>
      <c r="N111" s="95">
        <v>94023.37</v>
      </c>
      <c r="O111" s="368"/>
      <c r="P111" s="368"/>
      <c r="Q111" s="95">
        <v>94023.37</v>
      </c>
      <c r="R111" s="369"/>
      <c r="S111" s="48">
        <v>268</v>
      </c>
      <c r="T111" s="375"/>
      <c r="U111" s="377"/>
      <c r="V111" s="373"/>
      <c r="W111" s="438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19"/>
      <c r="BF111" s="119"/>
      <c r="BG111" s="119"/>
      <c r="BH111" s="119"/>
      <c r="BI111" s="119"/>
      <c r="BJ111" s="119"/>
      <c r="BK111" s="119"/>
      <c r="BL111" s="119"/>
      <c r="BM111" s="119"/>
      <c r="BN111" s="119"/>
      <c r="BO111" s="119"/>
      <c r="BP111" s="119"/>
      <c r="BQ111" s="119"/>
      <c r="BR111" s="119"/>
      <c r="BS111" s="119"/>
      <c r="BT111" s="119"/>
      <c r="BU111" s="119"/>
      <c r="BV111" s="119"/>
      <c r="BW111" s="119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9"/>
      <c r="CW111" s="119"/>
      <c r="CX111" s="119"/>
      <c r="CY111" s="119"/>
      <c r="CZ111" s="119"/>
      <c r="DA111" s="119"/>
      <c r="DB111" s="119"/>
      <c r="DC111" s="119"/>
      <c r="DD111" s="119"/>
      <c r="DE111" s="119"/>
      <c r="DF111" s="119"/>
      <c r="DG111" s="119"/>
      <c r="DH111" s="119"/>
      <c r="DI111" s="119"/>
      <c r="DJ111" s="119"/>
      <c r="DK111" s="119"/>
      <c r="DL111" s="119"/>
      <c r="DM111" s="119"/>
      <c r="DN111" s="119"/>
      <c r="DO111" s="119"/>
      <c r="DP111" s="119"/>
      <c r="DQ111" s="119"/>
      <c r="DR111" s="119"/>
      <c r="DS111" s="119"/>
      <c r="DT111" s="119"/>
      <c r="DU111" s="119"/>
      <c r="DV111" s="119"/>
      <c r="DW111" s="119"/>
      <c r="DX111" s="119"/>
      <c r="DY111" s="119"/>
      <c r="DZ111" s="119"/>
      <c r="EA111" s="119"/>
      <c r="EB111" s="119"/>
      <c r="EC111" s="119"/>
      <c r="ED111" s="119"/>
      <c r="EE111" s="119"/>
      <c r="EF111" s="119"/>
      <c r="EG111" s="119"/>
      <c r="EH111" s="119"/>
      <c r="EI111" s="119"/>
      <c r="EJ111" s="119"/>
      <c r="EK111" s="119"/>
      <c r="EL111" s="119"/>
      <c r="EM111" s="119"/>
      <c r="EN111" s="119"/>
      <c r="EO111" s="119"/>
      <c r="EP111" s="119"/>
      <c r="EQ111" s="119"/>
      <c r="ER111" s="119"/>
      <c r="ES111" s="119"/>
      <c r="ET111" s="119"/>
      <c r="EU111" s="119"/>
      <c r="EV111" s="119"/>
      <c r="EW111" s="119"/>
      <c r="EX111" s="119"/>
      <c r="EY111" s="119"/>
      <c r="EZ111" s="119"/>
      <c r="FA111" s="119"/>
      <c r="FB111" s="119"/>
      <c r="FC111" s="119"/>
      <c r="FD111" s="119"/>
      <c r="FE111" s="119"/>
      <c r="FF111" s="119"/>
      <c r="FG111" s="119"/>
      <c r="FH111" s="119"/>
      <c r="FI111" s="119"/>
      <c r="FJ111" s="119"/>
      <c r="FK111" s="119"/>
      <c r="FL111" s="119"/>
      <c r="FM111" s="119"/>
      <c r="FN111" s="119"/>
      <c r="FO111" s="119"/>
      <c r="FP111" s="119"/>
      <c r="FQ111" s="119"/>
      <c r="FR111" s="119"/>
      <c r="FS111" s="119"/>
      <c r="FT111" s="119"/>
      <c r="FU111" s="119"/>
      <c r="FV111" s="119"/>
      <c r="FW111" s="119"/>
      <c r="FX111" s="119"/>
      <c r="FY111" s="119"/>
      <c r="FZ111" s="119"/>
      <c r="GA111" s="119"/>
      <c r="GB111" s="119"/>
      <c r="GC111" s="119"/>
      <c r="GD111" s="119"/>
      <c r="GE111" s="119"/>
      <c r="GF111" s="119"/>
      <c r="GG111" s="119"/>
      <c r="GH111" s="119"/>
      <c r="GI111" s="119"/>
      <c r="GJ111" s="119"/>
      <c r="GK111" s="119"/>
      <c r="GL111" s="119"/>
      <c r="GM111" s="119"/>
      <c r="GN111" s="119"/>
      <c r="GO111" s="119"/>
      <c r="GP111" s="119"/>
      <c r="GQ111" s="119"/>
      <c r="GR111" s="119"/>
      <c r="GS111" s="119"/>
      <c r="GT111" s="119"/>
      <c r="GU111" s="119"/>
      <c r="GV111" s="119"/>
      <c r="GW111" s="119"/>
      <c r="GX111" s="119"/>
      <c r="GY111" s="119"/>
      <c r="GZ111" s="119"/>
      <c r="HA111" s="119"/>
      <c r="HB111" s="119"/>
      <c r="HC111" s="119"/>
      <c r="HD111" s="119"/>
      <c r="HE111" s="119"/>
      <c r="HF111" s="119"/>
      <c r="HG111" s="119"/>
      <c r="HH111" s="119"/>
      <c r="HI111" s="119"/>
      <c r="HJ111" s="119"/>
      <c r="HK111" s="119"/>
      <c r="HL111" s="119"/>
      <c r="HM111" s="119"/>
      <c r="HN111" s="119"/>
      <c r="HO111" s="119"/>
      <c r="HP111" s="119"/>
      <c r="HQ111" s="119"/>
      <c r="HR111" s="119"/>
      <c r="HS111" s="119"/>
      <c r="HT111" s="119"/>
      <c r="HU111" s="119"/>
      <c r="HV111" s="119"/>
      <c r="HW111" s="119"/>
      <c r="HX111" s="119"/>
      <c r="HY111" s="119"/>
      <c r="HZ111" s="119"/>
      <c r="IA111" s="119"/>
      <c r="IB111" s="119"/>
      <c r="IC111" s="119"/>
      <c r="ID111" s="119"/>
      <c r="IE111" s="119"/>
      <c r="IF111" s="119"/>
      <c r="IG111" s="119"/>
      <c r="IH111" s="119"/>
      <c r="II111" s="119"/>
      <c r="IJ111" s="119"/>
      <c r="IK111" s="119"/>
      <c r="IL111" s="119"/>
      <c r="IM111" s="119"/>
      <c r="IN111" s="119"/>
      <c r="IO111" s="119"/>
      <c r="IP111" s="119"/>
      <c r="IQ111" s="119"/>
      <c r="IR111" s="119"/>
      <c r="IS111" s="119"/>
      <c r="IT111" s="119"/>
      <c r="IU111" s="119"/>
      <c r="IV111" s="119"/>
      <c r="IW111" s="119"/>
      <c r="IX111" s="119"/>
      <c r="IY111" s="119"/>
      <c r="IZ111" s="119"/>
      <c r="JA111" s="119"/>
      <c r="JB111" s="119"/>
      <c r="JC111" s="119"/>
      <c r="JD111" s="119"/>
      <c r="JE111" s="119"/>
      <c r="JF111" s="119"/>
    </row>
    <row r="112" spans="1:266" ht="25.5" customHeight="1" thickBot="1" x14ac:dyDescent="0.25">
      <c r="A112" s="269">
        <v>56</v>
      </c>
      <c r="B112" s="157" t="s">
        <v>248</v>
      </c>
      <c r="C112" s="157" t="s">
        <v>49</v>
      </c>
      <c r="D112" s="157" t="s">
        <v>354</v>
      </c>
      <c r="E112" s="157">
        <v>1220</v>
      </c>
      <c r="F112" s="103" t="s">
        <v>355</v>
      </c>
      <c r="G112" s="169" t="s">
        <v>29</v>
      </c>
      <c r="H112" s="157" t="s">
        <v>36</v>
      </c>
      <c r="I112" s="161" t="s">
        <v>35</v>
      </c>
      <c r="J112" s="157" t="s">
        <v>49</v>
      </c>
      <c r="K112" s="161" t="s">
        <v>35</v>
      </c>
      <c r="L112" s="270">
        <v>85</v>
      </c>
      <c r="M112" s="163" t="s">
        <v>31</v>
      </c>
      <c r="N112" s="108">
        <v>177227.82</v>
      </c>
      <c r="O112" s="164">
        <v>44256</v>
      </c>
      <c r="P112" s="164">
        <v>44295</v>
      </c>
      <c r="Q112" s="108">
        <v>63186.36</v>
      </c>
      <c r="R112" s="170" t="s">
        <v>39</v>
      </c>
      <c r="S112" s="113">
        <v>98</v>
      </c>
      <c r="T112" s="166">
        <f>U112*100%/N112</f>
        <v>0.35652619323535095</v>
      </c>
      <c r="U112" s="121">
        <v>63186.36</v>
      </c>
      <c r="V112" s="168" t="s">
        <v>356</v>
      </c>
      <c r="W112" s="271" t="s">
        <v>357</v>
      </c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119"/>
      <c r="AS112" s="119"/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  <c r="BH112" s="119"/>
      <c r="BI112" s="119"/>
      <c r="BJ112" s="119"/>
      <c r="BK112" s="119"/>
      <c r="BL112" s="119"/>
      <c r="BM112" s="119"/>
      <c r="BN112" s="119"/>
      <c r="BO112" s="119"/>
      <c r="BP112" s="119"/>
      <c r="BQ112" s="119"/>
      <c r="BR112" s="119"/>
      <c r="BS112" s="119"/>
      <c r="BT112" s="119"/>
      <c r="BU112" s="119"/>
      <c r="BV112" s="119"/>
      <c r="BW112" s="119"/>
      <c r="BX112" s="119"/>
      <c r="BY112" s="119"/>
      <c r="BZ112" s="119"/>
      <c r="CA112" s="119"/>
      <c r="CB112" s="119"/>
      <c r="CC112" s="119"/>
      <c r="CD112" s="119"/>
      <c r="CE112" s="119"/>
      <c r="CF112" s="119"/>
      <c r="CG112" s="119"/>
      <c r="CH112" s="119"/>
      <c r="CI112" s="119"/>
      <c r="CJ112" s="119"/>
      <c r="CK112" s="119"/>
      <c r="CL112" s="119"/>
      <c r="CM112" s="119"/>
      <c r="CN112" s="119"/>
      <c r="CO112" s="119"/>
      <c r="CP112" s="119"/>
      <c r="CQ112" s="119"/>
      <c r="CR112" s="119"/>
      <c r="CS112" s="119"/>
      <c r="CT112" s="119"/>
      <c r="CU112" s="119"/>
      <c r="CV112" s="119"/>
      <c r="CW112" s="119"/>
      <c r="CX112" s="119"/>
      <c r="CY112" s="119"/>
      <c r="CZ112" s="119"/>
      <c r="DA112" s="119"/>
      <c r="DB112" s="119"/>
      <c r="DC112" s="119"/>
      <c r="DD112" s="119"/>
      <c r="DE112" s="119"/>
      <c r="DF112" s="119"/>
      <c r="DG112" s="119"/>
      <c r="DH112" s="119"/>
      <c r="DI112" s="119"/>
      <c r="DJ112" s="119"/>
      <c r="DK112" s="119"/>
      <c r="DL112" s="119"/>
      <c r="DM112" s="119"/>
      <c r="DN112" s="119"/>
      <c r="DO112" s="119"/>
      <c r="DP112" s="119"/>
      <c r="DQ112" s="119"/>
      <c r="DR112" s="119"/>
      <c r="DS112" s="119"/>
      <c r="DT112" s="119"/>
      <c r="DU112" s="119"/>
      <c r="DV112" s="119"/>
      <c r="DW112" s="119"/>
      <c r="DX112" s="119"/>
      <c r="DY112" s="119"/>
      <c r="DZ112" s="119"/>
      <c r="EA112" s="119"/>
      <c r="EB112" s="119"/>
      <c r="EC112" s="119"/>
      <c r="ED112" s="119"/>
      <c r="EE112" s="119"/>
      <c r="EF112" s="119"/>
      <c r="EG112" s="119"/>
      <c r="EH112" s="119"/>
      <c r="EI112" s="119"/>
      <c r="EJ112" s="119"/>
      <c r="EK112" s="119"/>
      <c r="EL112" s="119"/>
      <c r="EM112" s="119"/>
      <c r="EN112" s="119"/>
      <c r="EO112" s="119"/>
      <c r="EP112" s="119"/>
      <c r="EQ112" s="119"/>
      <c r="ER112" s="119"/>
      <c r="ES112" s="119"/>
      <c r="ET112" s="119"/>
      <c r="EU112" s="119"/>
      <c r="EV112" s="119"/>
      <c r="EW112" s="119"/>
      <c r="EX112" s="119"/>
      <c r="EY112" s="119"/>
      <c r="EZ112" s="119"/>
      <c r="FA112" s="119"/>
      <c r="FB112" s="119"/>
      <c r="FC112" s="119"/>
      <c r="FD112" s="119"/>
      <c r="FE112" s="119"/>
      <c r="FF112" s="119"/>
      <c r="FG112" s="119"/>
      <c r="FH112" s="119"/>
      <c r="FI112" s="119"/>
      <c r="FJ112" s="119"/>
      <c r="FK112" s="119"/>
      <c r="FL112" s="119"/>
      <c r="FM112" s="119"/>
      <c r="FN112" s="119"/>
      <c r="FO112" s="119"/>
      <c r="FP112" s="119"/>
      <c r="FQ112" s="119"/>
      <c r="FR112" s="119"/>
      <c r="FS112" s="119"/>
      <c r="FT112" s="119"/>
      <c r="FU112" s="119"/>
      <c r="FV112" s="119"/>
      <c r="FW112" s="119"/>
      <c r="FX112" s="119"/>
      <c r="FY112" s="119"/>
      <c r="FZ112" s="119"/>
      <c r="GA112" s="119"/>
      <c r="GB112" s="119"/>
      <c r="GC112" s="119"/>
      <c r="GD112" s="119"/>
      <c r="GE112" s="119"/>
      <c r="GF112" s="119"/>
      <c r="GG112" s="119"/>
      <c r="GH112" s="119"/>
      <c r="GI112" s="119"/>
      <c r="GJ112" s="119"/>
      <c r="GK112" s="119"/>
      <c r="GL112" s="119"/>
      <c r="GM112" s="119"/>
      <c r="GN112" s="119"/>
      <c r="GO112" s="119"/>
      <c r="GP112" s="119"/>
      <c r="GQ112" s="119"/>
      <c r="GR112" s="119"/>
      <c r="GS112" s="119"/>
      <c r="GT112" s="119"/>
      <c r="GU112" s="119"/>
      <c r="GV112" s="119"/>
      <c r="GW112" s="119"/>
      <c r="GX112" s="119"/>
      <c r="GY112" s="119"/>
      <c r="GZ112" s="119"/>
      <c r="HA112" s="119"/>
      <c r="HB112" s="119"/>
      <c r="HC112" s="119"/>
      <c r="HD112" s="119"/>
      <c r="HE112" s="119"/>
      <c r="HF112" s="119"/>
      <c r="HG112" s="119"/>
      <c r="HH112" s="119"/>
      <c r="HI112" s="119"/>
      <c r="HJ112" s="119"/>
      <c r="HK112" s="119"/>
      <c r="HL112" s="119"/>
      <c r="HM112" s="119"/>
      <c r="HN112" s="119"/>
      <c r="HO112" s="119"/>
      <c r="HP112" s="119"/>
      <c r="HQ112" s="119"/>
      <c r="HR112" s="119"/>
      <c r="HS112" s="119"/>
      <c r="HT112" s="119"/>
      <c r="HU112" s="119"/>
      <c r="HV112" s="119"/>
      <c r="HW112" s="119"/>
      <c r="HX112" s="119"/>
      <c r="HY112" s="119"/>
      <c r="HZ112" s="119"/>
      <c r="IA112" s="119"/>
      <c r="IB112" s="119"/>
      <c r="IC112" s="119"/>
      <c r="ID112" s="119"/>
      <c r="IE112" s="119"/>
      <c r="IF112" s="119"/>
      <c r="IG112" s="119"/>
      <c r="IH112" s="119"/>
      <c r="II112" s="119"/>
      <c r="IJ112" s="119"/>
      <c r="IK112" s="119"/>
      <c r="IL112" s="119"/>
      <c r="IM112" s="119"/>
      <c r="IN112" s="119"/>
      <c r="IO112" s="119"/>
      <c r="IP112" s="119"/>
      <c r="IQ112" s="119"/>
      <c r="IR112" s="119"/>
      <c r="IS112" s="119"/>
      <c r="IT112" s="119"/>
      <c r="IU112" s="119"/>
      <c r="IV112" s="119"/>
      <c r="IW112" s="119"/>
      <c r="IX112" s="119"/>
      <c r="IY112" s="119"/>
      <c r="IZ112" s="119"/>
      <c r="JA112" s="119"/>
      <c r="JB112" s="119"/>
      <c r="JC112" s="119"/>
      <c r="JD112" s="119"/>
      <c r="JE112" s="119"/>
      <c r="JF112" s="119"/>
    </row>
    <row r="113" spans="1:267" s="117" customFormat="1" ht="26.25" customHeight="1" thickBot="1" x14ac:dyDescent="0.25">
      <c r="A113" s="446" t="s">
        <v>360</v>
      </c>
      <c r="B113" s="447"/>
      <c r="C113" s="447"/>
      <c r="D113" s="447"/>
      <c r="E113" s="447"/>
      <c r="F113" s="447"/>
      <c r="G113" s="447"/>
      <c r="H113" s="447"/>
      <c r="I113" s="447"/>
      <c r="J113" s="447"/>
      <c r="K113" s="447"/>
      <c r="L113" s="447"/>
      <c r="M113" s="447"/>
      <c r="N113" s="447"/>
      <c r="O113" s="447"/>
      <c r="P113" s="447"/>
      <c r="Q113" s="447"/>
      <c r="R113" s="447"/>
      <c r="S113" s="447"/>
      <c r="T113" s="447"/>
      <c r="U113" s="447"/>
      <c r="V113" s="447"/>
      <c r="W113" s="448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  <c r="AV113" s="119"/>
      <c r="AW113" s="119"/>
      <c r="AX113" s="119"/>
      <c r="AY113" s="119"/>
      <c r="AZ113" s="119"/>
      <c r="BA113" s="119"/>
      <c r="BB113" s="119"/>
      <c r="BC113" s="119"/>
      <c r="BD113" s="119"/>
      <c r="BE113" s="119"/>
      <c r="BF113" s="119"/>
      <c r="BG113" s="119"/>
      <c r="BH113" s="119"/>
      <c r="BI113" s="119"/>
      <c r="BJ113" s="119"/>
      <c r="BK113" s="119"/>
      <c r="BL113" s="119"/>
      <c r="BM113" s="119"/>
      <c r="BN113" s="119"/>
      <c r="BO113" s="119"/>
      <c r="BP113" s="119"/>
      <c r="BQ113" s="119"/>
      <c r="BR113" s="119"/>
      <c r="BS113" s="119"/>
      <c r="BT113" s="119"/>
      <c r="BU113" s="119"/>
      <c r="BV113" s="119"/>
      <c r="BW113" s="119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9"/>
      <c r="CW113" s="119"/>
      <c r="CX113" s="119"/>
      <c r="CY113" s="119"/>
      <c r="CZ113" s="119"/>
      <c r="DA113" s="119"/>
      <c r="DB113" s="119"/>
      <c r="DC113" s="119"/>
      <c r="DD113" s="119"/>
      <c r="DE113" s="119"/>
      <c r="DF113" s="119"/>
      <c r="DG113" s="119"/>
      <c r="DH113" s="119"/>
      <c r="DI113" s="119"/>
      <c r="DJ113" s="119"/>
      <c r="DK113" s="119"/>
      <c r="DL113" s="119"/>
      <c r="DM113" s="119"/>
      <c r="DN113" s="119"/>
      <c r="DO113" s="119"/>
      <c r="DP113" s="119"/>
      <c r="DQ113" s="119"/>
      <c r="DR113" s="119"/>
      <c r="DS113" s="119"/>
      <c r="DT113" s="119"/>
      <c r="DU113" s="119"/>
      <c r="DV113" s="119"/>
      <c r="DW113" s="119"/>
      <c r="DX113" s="119"/>
      <c r="DY113" s="119"/>
      <c r="DZ113" s="119"/>
      <c r="EA113" s="119"/>
      <c r="EB113" s="119"/>
      <c r="EC113" s="119"/>
      <c r="ED113" s="119"/>
      <c r="EE113" s="119"/>
      <c r="EF113" s="119"/>
      <c r="EG113" s="119"/>
      <c r="EH113" s="119"/>
      <c r="EI113" s="119"/>
      <c r="EJ113" s="119"/>
      <c r="EK113" s="119"/>
      <c r="EL113" s="119"/>
      <c r="EM113" s="119"/>
      <c r="EN113" s="119"/>
      <c r="EO113" s="119"/>
      <c r="EP113" s="119"/>
      <c r="EQ113" s="119"/>
      <c r="ER113" s="119"/>
      <c r="ES113" s="119"/>
      <c r="ET113" s="119"/>
      <c r="EU113" s="119"/>
      <c r="EV113" s="119"/>
      <c r="EW113" s="119"/>
      <c r="EX113" s="119"/>
      <c r="EY113" s="119"/>
      <c r="EZ113" s="119"/>
      <c r="FA113" s="119"/>
      <c r="FB113" s="119"/>
      <c r="FC113" s="119"/>
      <c r="FD113" s="119"/>
      <c r="FE113" s="119"/>
      <c r="FF113" s="119"/>
      <c r="FG113" s="119"/>
      <c r="FH113" s="119"/>
      <c r="FI113" s="119"/>
      <c r="FJ113" s="119"/>
      <c r="FK113" s="119"/>
      <c r="FL113" s="119"/>
      <c r="FM113" s="119"/>
      <c r="FN113" s="119"/>
      <c r="FO113" s="119"/>
      <c r="FP113" s="119"/>
      <c r="FQ113" s="119"/>
      <c r="FR113" s="119"/>
      <c r="FS113" s="119"/>
      <c r="FT113" s="119"/>
      <c r="FU113" s="119"/>
      <c r="FV113" s="119"/>
      <c r="FW113" s="119"/>
      <c r="FX113" s="119"/>
      <c r="FY113" s="119"/>
      <c r="FZ113" s="119"/>
      <c r="GA113" s="119"/>
      <c r="GB113" s="119"/>
      <c r="GC113" s="119"/>
      <c r="GD113" s="119"/>
      <c r="GE113" s="119"/>
      <c r="GF113" s="119"/>
      <c r="GG113" s="119"/>
      <c r="GH113" s="119"/>
      <c r="GI113" s="119"/>
      <c r="GJ113" s="119"/>
      <c r="GK113" s="119"/>
      <c r="GL113" s="119"/>
      <c r="GM113" s="119"/>
      <c r="GN113" s="119"/>
      <c r="GO113" s="119"/>
      <c r="GP113" s="119"/>
      <c r="GQ113" s="119"/>
      <c r="GR113" s="119"/>
      <c r="GS113" s="119"/>
      <c r="GT113" s="119"/>
      <c r="GU113" s="119"/>
      <c r="GV113" s="119"/>
      <c r="GW113" s="119"/>
      <c r="GX113" s="119"/>
      <c r="GY113" s="119"/>
      <c r="GZ113" s="119"/>
      <c r="HA113" s="119"/>
      <c r="HB113" s="119"/>
      <c r="HC113" s="119"/>
      <c r="HD113" s="119"/>
      <c r="HE113" s="119"/>
      <c r="HF113" s="119"/>
      <c r="HG113" s="119"/>
      <c r="HH113" s="119"/>
      <c r="HI113" s="119"/>
      <c r="HJ113" s="119"/>
      <c r="HK113" s="119"/>
      <c r="HL113" s="119"/>
      <c r="HM113" s="119"/>
      <c r="HN113" s="119"/>
      <c r="HO113" s="119"/>
      <c r="HP113" s="119"/>
      <c r="HQ113" s="119"/>
      <c r="HR113" s="119"/>
      <c r="HS113" s="119"/>
      <c r="HT113" s="119"/>
      <c r="HU113" s="119"/>
      <c r="HV113" s="119"/>
      <c r="HW113" s="119"/>
      <c r="HX113" s="119"/>
      <c r="HY113" s="119"/>
      <c r="HZ113" s="119"/>
      <c r="IA113" s="119"/>
      <c r="IB113" s="119"/>
      <c r="IC113" s="119"/>
      <c r="ID113" s="119"/>
      <c r="IE113" s="119"/>
      <c r="IF113" s="119"/>
      <c r="IG113" s="119"/>
      <c r="IH113" s="119"/>
      <c r="II113" s="119"/>
      <c r="IJ113" s="119"/>
      <c r="IK113" s="119"/>
      <c r="IL113" s="119"/>
      <c r="IM113" s="119"/>
      <c r="IN113" s="119"/>
      <c r="IO113" s="119"/>
      <c r="IP113" s="119"/>
      <c r="IQ113" s="119"/>
      <c r="IR113" s="119"/>
      <c r="IS113" s="119"/>
      <c r="IT113" s="119"/>
      <c r="IU113" s="119"/>
      <c r="IV113" s="119"/>
      <c r="IW113" s="119"/>
      <c r="IX113" s="119"/>
      <c r="IY113" s="119"/>
      <c r="IZ113" s="119"/>
      <c r="JA113" s="119"/>
      <c r="JB113" s="119"/>
      <c r="JC113" s="119"/>
      <c r="JD113" s="119"/>
      <c r="JE113" s="119"/>
      <c r="JF113" s="119"/>
      <c r="JG113" s="119"/>
    </row>
    <row r="114" spans="1:267" s="117" customFormat="1" ht="69" customHeight="1" x14ac:dyDescent="0.2">
      <c r="A114" s="272">
        <v>57</v>
      </c>
      <c r="B114" s="148" t="s">
        <v>361</v>
      </c>
      <c r="C114" s="153" t="s">
        <v>47</v>
      </c>
      <c r="D114" s="153" t="s">
        <v>362</v>
      </c>
      <c r="E114" s="158" t="s">
        <v>363</v>
      </c>
      <c r="F114" s="159" t="s">
        <v>364</v>
      </c>
      <c r="G114" s="162" t="s">
        <v>29</v>
      </c>
      <c r="H114" s="148" t="s">
        <v>48</v>
      </c>
      <c r="I114" s="153" t="s">
        <v>30</v>
      </c>
      <c r="J114" s="153" t="s">
        <v>47</v>
      </c>
      <c r="K114" s="153" t="s">
        <v>30</v>
      </c>
      <c r="L114" s="154">
        <v>150</v>
      </c>
      <c r="M114" s="155" t="s">
        <v>31</v>
      </c>
      <c r="N114" s="126">
        <v>559500</v>
      </c>
      <c r="O114" s="156">
        <v>44263</v>
      </c>
      <c r="P114" s="165">
        <v>44337</v>
      </c>
      <c r="Q114" s="172">
        <f t="shared" ref="Q114:Q132" si="6">N114/S114</f>
        <v>12.501117168647779</v>
      </c>
      <c r="R114" s="151" t="s">
        <v>34</v>
      </c>
      <c r="S114" s="128">
        <v>44756</v>
      </c>
      <c r="T114" s="167">
        <f>U114*100%/N114</f>
        <v>0</v>
      </c>
      <c r="U114" s="152">
        <v>0</v>
      </c>
      <c r="V114" s="273" t="s">
        <v>365</v>
      </c>
      <c r="W114" s="274" t="s">
        <v>366</v>
      </c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19"/>
      <c r="CB114" s="119"/>
      <c r="CC114" s="119"/>
      <c r="CD114" s="119"/>
      <c r="CE114" s="119"/>
      <c r="CF114" s="119"/>
      <c r="CG114" s="119"/>
      <c r="CH114" s="119"/>
      <c r="CI114" s="119"/>
      <c r="CJ114" s="119"/>
      <c r="CK114" s="119"/>
      <c r="CL114" s="119"/>
      <c r="CM114" s="119"/>
      <c r="CN114" s="119"/>
      <c r="CO114" s="119"/>
      <c r="CP114" s="119"/>
      <c r="CQ114" s="119"/>
      <c r="CR114" s="119"/>
      <c r="CS114" s="119"/>
      <c r="CT114" s="119"/>
      <c r="CU114" s="119"/>
      <c r="CV114" s="119"/>
      <c r="CW114" s="119"/>
      <c r="CX114" s="119"/>
      <c r="CY114" s="119"/>
      <c r="CZ114" s="119"/>
      <c r="DA114" s="119"/>
      <c r="DB114" s="119"/>
      <c r="DC114" s="119"/>
      <c r="DD114" s="119"/>
      <c r="DE114" s="119"/>
      <c r="DF114" s="119"/>
      <c r="DG114" s="119"/>
      <c r="DH114" s="119"/>
      <c r="DI114" s="119"/>
      <c r="DJ114" s="119"/>
      <c r="DK114" s="119"/>
      <c r="DL114" s="119"/>
      <c r="DM114" s="119"/>
      <c r="DN114" s="119"/>
      <c r="DO114" s="119"/>
      <c r="DP114" s="119"/>
      <c r="DQ114" s="119"/>
      <c r="DR114" s="119"/>
      <c r="DS114" s="119"/>
      <c r="DT114" s="119"/>
      <c r="DU114" s="119"/>
      <c r="DV114" s="119"/>
      <c r="DW114" s="119"/>
      <c r="DX114" s="119"/>
      <c r="DY114" s="119"/>
      <c r="DZ114" s="119"/>
      <c r="EA114" s="119"/>
      <c r="EB114" s="119"/>
      <c r="EC114" s="119"/>
      <c r="ED114" s="119"/>
      <c r="EE114" s="119"/>
      <c r="EF114" s="119"/>
      <c r="EG114" s="119"/>
      <c r="EH114" s="119"/>
      <c r="EI114" s="119"/>
      <c r="EJ114" s="119"/>
      <c r="EK114" s="119"/>
      <c r="EL114" s="119"/>
      <c r="EM114" s="119"/>
      <c r="EN114" s="119"/>
      <c r="EO114" s="119"/>
      <c r="EP114" s="119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19"/>
      <c r="FA114" s="119"/>
      <c r="FB114" s="119"/>
      <c r="FC114" s="119"/>
      <c r="FD114" s="119"/>
      <c r="FE114" s="119"/>
      <c r="FF114" s="119"/>
      <c r="FG114" s="119"/>
      <c r="FH114" s="119"/>
      <c r="FI114" s="119"/>
      <c r="FJ114" s="119"/>
      <c r="FK114" s="119"/>
      <c r="FL114" s="119"/>
      <c r="FM114" s="119"/>
      <c r="FN114" s="119"/>
      <c r="FO114" s="119"/>
      <c r="FP114" s="119"/>
      <c r="FQ114" s="119"/>
      <c r="FR114" s="119"/>
      <c r="FS114" s="119"/>
      <c r="FT114" s="119"/>
      <c r="FU114" s="119"/>
      <c r="FV114" s="119"/>
      <c r="FW114" s="119"/>
      <c r="FX114" s="119"/>
      <c r="FY114" s="119"/>
      <c r="FZ114" s="119"/>
      <c r="GA114" s="119"/>
      <c r="GB114" s="119"/>
      <c r="GC114" s="119"/>
      <c r="GD114" s="119"/>
      <c r="GE114" s="119"/>
      <c r="GF114" s="119"/>
      <c r="GG114" s="119"/>
      <c r="GH114" s="119"/>
      <c r="GI114" s="119"/>
      <c r="GJ114" s="119"/>
      <c r="GK114" s="119"/>
      <c r="GL114" s="119"/>
      <c r="GM114" s="119"/>
      <c r="GN114" s="119"/>
      <c r="GO114" s="119"/>
      <c r="GP114" s="119"/>
      <c r="GQ114" s="119"/>
      <c r="GR114" s="119"/>
      <c r="GS114" s="119"/>
      <c r="GT114" s="119"/>
      <c r="GU114" s="119"/>
      <c r="GV114" s="119"/>
      <c r="GW114" s="119"/>
      <c r="GX114" s="119"/>
      <c r="GY114" s="119"/>
      <c r="GZ114" s="119"/>
      <c r="HA114" s="119"/>
      <c r="HB114" s="119"/>
      <c r="HC114" s="119"/>
      <c r="HD114" s="119"/>
      <c r="HE114" s="119"/>
      <c r="HF114" s="119"/>
      <c r="HG114" s="119"/>
      <c r="HH114" s="119"/>
      <c r="HI114" s="119"/>
      <c r="HJ114" s="119"/>
      <c r="HK114" s="119"/>
      <c r="HL114" s="119"/>
      <c r="HM114" s="119"/>
      <c r="HN114" s="119"/>
      <c r="HO114" s="119"/>
      <c r="HP114" s="119"/>
      <c r="HQ114" s="119"/>
      <c r="HR114" s="119"/>
      <c r="HS114" s="119"/>
      <c r="HT114" s="119"/>
      <c r="HU114" s="119"/>
      <c r="HV114" s="119"/>
      <c r="HW114" s="119"/>
      <c r="HX114" s="119"/>
      <c r="HY114" s="119"/>
      <c r="HZ114" s="119"/>
      <c r="IA114" s="119"/>
      <c r="IB114" s="119"/>
      <c r="IC114" s="119"/>
      <c r="ID114" s="119"/>
      <c r="IE114" s="119"/>
      <c r="IF114" s="119"/>
      <c r="IG114" s="119"/>
      <c r="IH114" s="119"/>
      <c r="II114" s="119"/>
      <c r="IJ114" s="119"/>
      <c r="IK114" s="119"/>
      <c r="IL114" s="119"/>
      <c r="IM114" s="119"/>
      <c r="IN114" s="119"/>
      <c r="IO114" s="119"/>
      <c r="IP114" s="119"/>
      <c r="IQ114" s="119"/>
      <c r="IR114" s="119"/>
      <c r="IS114" s="119"/>
      <c r="IT114" s="119"/>
      <c r="IU114" s="119"/>
      <c r="IV114" s="119"/>
      <c r="IW114" s="119"/>
      <c r="IX114" s="119"/>
      <c r="IY114" s="119"/>
      <c r="IZ114" s="119"/>
      <c r="JA114" s="119"/>
      <c r="JB114" s="119"/>
      <c r="JC114" s="119"/>
      <c r="JD114" s="119"/>
      <c r="JE114" s="119"/>
      <c r="JF114" s="119"/>
      <c r="JG114" s="119"/>
    </row>
    <row r="115" spans="1:267" s="117" customFormat="1" ht="69" customHeight="1" x14ac:dyDescent="0.2">
      <c r="A115" s="239">
        <v>58</v>
      </c>
      <c r="B115" s="131" t="s">
        <v>361</v>
      </c>
      <c r="C115" s="137" t="s">
        <v>47</v>
      </c>
      <c r="D115" s="137" t="s">
        <v>367</v>
      </c>
      <c r="E115" s="144" t="s">
        <v>368</v>
      </c>
      <c r="F115" s="160" t="s">
        <v>369</v>
      </c>
      <c r="G115" s="136" t="s">
        <v>29</v>
      </c>
      <c r="H115" s="131" t="s">
        <v>48</v>
      </c>
      <c r="I115" s="137" t="s">
        <v>37</v>
      </c>
      <c r="J115" s="137" t="s">
        <v>47</v>
      </c>
      <c r="K115" s="137" t="s">
        <v>37</v>
      </c>
      <c r="L115" s="143">
        <v>250</v>
      </c>
      <c r="M115" s="133" t="s">
        <v>31</v>
      </c>
      <c r="N115" s="95">
        <v>200000</v>
      </c>
      <c r="O115" s="134">
        <v>44270</v>
      </c>
      <c r="P115" s="140">
        <v>44337</v>
      </c>
      <c r="Q115" s="139">
        <f t="shared" si="6"/>
        <v>200000</v>
      </c>
      <c r="R115" s="135" t="s">
        <v>32</v>
      </c>
      <c r="S115" s="48">
        <v>1</v>
      </c>
      <c r="T115" s="141">
        <f>U115*100%/N115</f>
        <v>0</v>
      </c>
      <c r="U115" s="142">
        <v>0</v>
      </c>
      <c r="V115" s="59" t="s">
        <v>370</v>
      </c>
      <c r="W115" s="241" t="s">
        <v>371</v>
      </c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  <c r="AZ115" s="119"/>
      <c r="BA115" s="119"/>
      <c r="BB115" s="119"/>
      <c r="BC115" s="119"/>
      <c r="BD115" s="119"/>
      <c r="BE115" s="119"/>
      <c r="BF115" s="119"/>
      <c r="BG115" s="119"/>
      <c r="BH115" s="119"/>
      <c r="BI115" s="119"/>
      <c r="BJ115" s="119"/>
      <c r="BK115" s="119"/>
      <c r="BL115" s="119"/>
      <c r="BM115" s="119"/>
      <c r="BN115" s="119"/>
      <c r="BO115" s="119"/>
      <c r="BP115" s="119"/>
      <c r="BQ115" s="119"/>
      <c r="BR115" s="119"/>
      <c r="BS115" s="119"/>
      <c r="BT115" s="119"/>
      <c r="BU115" s="119"/>
      <c r="BV115" s="119"/>
      <c r="BW115" s="119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  <c r="CV115" s="119"/>
      <c r="CW115" s="119"/>
      <c r="CX115" s="119"/>
      <c r="CY115" s="119"/>
      <c r="CZ115" s="119"/>
      <c r="DA115" s="119"/>
      <c r="DB115" s="119"/>
      <c r="DC115" s="119"/>
      <c r="DD115" s="119"/>
      <c r="DE115" s="119"/>
      <c r="DF115" s="119"/>
      <c r="DG115" s="119"/>
      <c r="DH115" s="119"/>
      <c r="DI115" s="119"/>
      <c r="DJ115" s="119"/>
      <c r="DK115" s="119"/>
      <c r="DL115" s="119"/>
      <c r="DM115" s="119"/>
      <c r="DN115" s="119"/>
      <c r="DO115" s="119"/>
      <c r="DP115" s="119"/>
      <c r="DQ115" s="119"/>
      <c r="DR115" s="119"/>
      <c r="DS115" s="119"/>
      <c r="DT115" s="119"/>
      <c r="DU115" s="119"/>
      <c r="DV115" s="119"/>
      <c r="DW115" s="119"/>
      <c r="DX115" s="119"/>
      <c r="DY115" s="119"/>
      <c r="DZ115" s="119"/>
      <c r="EA115" s="119"/>
      <c r="EB115" s="119"/>
      <c r="EC115" s="119"/>
      <c r="ED115" s="119"/>
      <c r="EE115" s="119"/>
      <c r="EF115" s="119"/>
      <c r="EG115" s="119"/>
      <c r="EH115" s="119"/>
      <c r="EI115" s="119"/>
      <c r="EJ115" s="119"/>
      <c r="EK115" s="119"/>
      <c r="EL115" s="119"/>
      <c r="EM115" s="119"/>
      <c r="EN115" s="119"/>
      <c r="EO115" s="119"/>
      <c r="EP115" s="119"/>
      <c r="EQ115" s="119"/>
      <c r="ER115" s="119"/>
      <c r="ES115" s="119"/>
      <c r="ET115" s="119"/>
      <c r="EU115" s="119"/>
      <c r="EV115" s="119"/>
      <c r="EW115" s="119"/>
      <c r="EX115" s="119"/>
      <c r="EY115" s="119"/>
      <c r="EZ115" s="119"/>
      <c r="FA115" s="119"/>
      <c r="FB115" s="119"/>
      <c r="FC115" s="119"/>
      <c r="FD115" s="119"/>
      <c r="FE115" s="119"/>
      <c r="FF115" s="119"/>
      <c r="FG115" s="119"/>
      <c r="FH115" s="119"/>
      <c r="FI115" s="119"/>
      <c r="FJ115" s="119"/>
      <c r="FK115" s="119"/>
      <c r="FL115" s="119"/>
      <c r="FM115" s="119"/>
      <c r="FN115" s="119"/>
      <c r="FO115" s="119"/>
      <c r="FP115" s="119"/>
      <c r="FQ115" s="119"/>
      <c r="FR115" s="119"/>
      <c r="FS115" s="119"/>
      <c r="FT115" s="119"/>
      <c r="FU115" s="119"/>
      <c r="FV115" s="119"/>
      <c r="FW115" s="119"/>
      <c r="FX115" s="119"/>
      <c r="FY115" s="119"/>
      <c r="FZ115" s="119"/>
      <c r="GA115" s="119"/>
      <c r="GB115" s="119"/>
      <c r="GC115" s="119"/>
      <c r="GD115" s="119"/>
      <c r="GE115" s="119"/>
      <c r="GF115" s="119"/>
      <c r="GG115" s="119"/>
      <c r="GH115" s="119"/>
      <c r="GI115" s="119"/>
      <c r="GJ115" s="119"/>
      <c r="GK115" s="119"/>
      <c r="GL115" s="119"/>
      <c r="GM115" s="119"/>
      <c r="GN115" s="119"/>
      <c r="GO115" s="119"/>
      <c r="GP115" s="119"/>
      <c r="GQ115" s="119"/>
      <c r="GR115" s="119"/>
      <c r="GS115" s="119"/>
      <c r="GT115" s="119"/>
      <c r="GU115" s="119"/>
      <c r="GV115" s="119"/>
      <c r="GW115" s="119"/>
      <c r="GX115" s="119"/>
      <c r="GY115" s="119"/>
      <c r="GZ115" s="119"/>
      <c r="HA115" s="119"/>
      <c r="HB115" s="119"/>
      <c r="HC115" s="119"/>
      <c r="HD115" s="119"/>
      <c r="HE115" s="119"/>
      <c r="HF115" s="119"/>
      <c r="HG115" s="119"/>
      <c r="HH115" s="119"/>
      <c r="HI115" s="119"/>
      <c r="HJ115" s="119"/>
      <c r="HK115" s="119"/>
      <c r="HL115" s="119"/>
      <c r="HM115" s="119"/>
      <c r="HN115" s="119"/>
      <c r="HO115" s="119"/>
      <c r="HP115" s="119"/>
      <c r="HQ115" s="119"/>
      <c r="HR115" s="119"/>
      <c r="HS115" s="119"/>
      <c r="HT115" s="119"/>
      <c r="HU115" s="119"/>
      <c r="HV115" s="119"/>
      <c r="HW115" s="119"/>
      <c r="HX115" s="119"/>
      <c r="HY115" s="119"/>
      <c r="HZ115" s="119"/>
      <c r="IA115" s="119"/>
      <c r="IB115" s="119"/>
      <c r="IC115" s="119"/>
      <c r="ID115" s="119"/>
      <c r="IE115" s="119"/>
      <c r="IF115" s="119"/>
      <c r="IG115" s="119"/>
      <c r="IH115" s="119"/>
      <c r="II115" s="119"/>
      <c r="IJ115" s="119"/>
      <c r="IK115" s="119"/>
      <c r="IL115" s="119"/>
      <c r="IM115" s="119"/>
      <c r="IN115" s="119"/>
      <c r="IO115" s="119"/>
      <c r="IP115" s="119"/>
      <c r="IQ115" s="119"/>
      <c r="IR115" s="119"/>
      <c r="IS115" s="119"/>
      <c r="IT115" s="119"/>
      <c r="IU115" s="119"/>
      <c r="IV115" s="119"/>
      <c r="IW115" s="119"/>
      <c r="IX115" s="119"/>
      <c r="IY115" s="119"/>
      <c r="IZ115" s="119"/>
      <c r="JA115" s="119"/>
      <c r="JB115" s="119"/>
      <c r="JC115" s="119"/>
      <c r="JD115" s="119"/>
      <c r="JE115" s="119"/>
      <c r="JF115" s="119"/>
      <c r="JG115" s="119"/>
    </row>
    <row r="116" spans="1:267" s="117" customFormat="1" ht="69" customHeight="1" x14ac:dyDescent="0.2">
      <c r="A116" s="436">
        <v>59</v>
      </c>
      <c r="B116" s="353" t="s">
        <v>361</v>
      </c>
      <c r="C116" s="354" t="s">
        <v>47</v>
      </c>
      <c r="D116" s="354" t="s">
        <v>372</v>
      </c>
      <c r="E116" s="356" t="s">
        <v>373</v>
      </c>
      <c r="F116" s="160" t="s">
        <v>374</v>
      </c>
      <c r="G116" s="372" t="s">
        <v>29</v>
      </c>
      <c r="H116" s="353" t="s">
        <v>48</v>
      </c>
      <c r="I116" s="354" t="s">
        <v>37</v>
      </c>
      <c r="J116" s="354" t="s">
        <v>47</v>
      </c>
      <c r="K116" s="354" t="s">
        <v>37</v>
      </c>
      <c r="L116" s="374">
        <v>150</v>
      </c>
      <c r="M116" s="367" t="s">
        <v>31</v>
      </c>
      <c r="N116" s="95">
        <v>231000</v>
      </c>
      <c r="O116" s="368">
        <v>44263</v>
      </c>
      <c r="P116" s="371">
        <v>44330</v>
      </c>
      <c r="Q116" s="139">
        <f t="shared" si="6"/>
        <v>385</v>
      </c>
      <c r="R116" s="135" t="s">
        <v>34</v>
      </c>
      <c r="S116" s="48">
        <v>600</v>
      </c>
      <c r="T116" s="375">
        <f>U116*100%/256500</f>
        <v>0.32925536062378169</v>
      </c>
      <c r="U116" s="355">
        <v>84454</v>
      </c>
      <c r="V116" s="373" t="s">
        <v>375</v>
      </c>
      <c r="W116" s="438" t="s">
        <v>376</v>
      </c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  <c r="AV116" s="119"/>
      <c r="AW116" s="119"/>
      <c r="AX116" s="119"/>
      <c r="AY116" s="119"/>
      <c r="AZ116" s="119"/>
      <c r="BA116" s="119"/>
      <c r="BB116" s="119"/>
      <c r="BC116" s="119"/>
      <c r="BD116" s="119"/>
      <c r="BE116" s="119"/>
      <c r="BF116" s="119"/>
      <c r="BG116" s="119"/>
      <c r="BH116" s="119"/>
      <c r="BI116" s="119"/>
      <c r="BJ116" s="119"/>
      <c r="BK116" s="119"/>
      <c r="BL116" s="119"/>
      <c r="BM116" s="119"/>
      <c r="BN116" s="119"/>
      <c r="BO116" s="119"/>
      <c r="BP116" s="119"/>
      <c r="BQ116" s="119"/>
      <c r="BR116" s="119"/>
      <c r="BS116" s="119"/>
      <c r="BT116" s="119"/>
      <c r="BU116" s="119"/>
      <c r="BV116" s="119"/>
      <c r="BW116" s="119"/>
      <c r="BX116" s="119"/>
      <c r="BY116" s="119"/>
      <c r="BZ116" s="119"/>
      <c r="CA116" s="119"/>
      <c r="CB116" s="119"/>
      <c r="CC116" s="119"/>
      <c r="CD116" s="119"/>
      <c r="CE116" s="119"/>
      <c r="CF116" s="119"/>
      <c r="CG116" s="119"/>
      <c r="CH116" s="119"/>
      <c r="CI116" s="119"/>
      <c r="CJ116" s="119"/>
      <c r="CK116" s="119"/>
      <c r="CL116" s="119"/>
      <c r="CM116" s="119"/>
      <c r="CN116" s="119"/>
      <c r="CO116" s="119"/>
      <c r="CP116" s="119"/>
      <c r="CQ116" s="119"/>
      <c r="CR116" s="119"/>
      <c r="CS116" s="119"/>
      <c r="CT116" s="119"/>
      <c r="CU116" s="119"/>
      <c r="CV116" s="119"/>
      <c r="CW116" s="119"/>
      <c r="CX116" s="119"/>
      <c r="CY116" s="119"/>
      <c r="CZ116" s="119"/>
      <c r="DA116" s="119"/>
      <c r="DB116" s="119"/>
      <c r="DC116" s="119"/>
      <c r="DD116" s="119"/>
      <c r="DE116" s="119"/>
      <c r="DF116" s="119"/>
      <c r="DG116" s="119"/>
      <c r="DH116" s="119"/>
      <c r="DI116" s="119"/>
      <c r="DJ116" s="119"/>
      <c r="DK116" s="119"/>
      <c r="DL116" s="119"/>
      <c r="DM116" s="119"/>
      <c r="DN116" s="119"/>
      <c r="DO116" s="119"/>
      <c r="DP116" s="119"/>
      <c r="DQ116" s="119"/>
      <c r="DR116" s="119"/>
      <c r="DS116" s="119"/>
      <c r="DT116" s="119"/>
      <c r="DU116" s="119"/>
      <c r="DV116" s="119"/>
      <c r="DW116" s="119"/>
      <c r="DX116" s="119"/>
      <c r="DY116" s="119"/>
      <c r="DZ116" s="119"/>
      <c r="EA116" s="119"/>
      <c r="EB116" s="119"/>
      <c r="EC116" s="119"/>
      <c r="ED116" s="119"/>
      <c r="EE116" s="119"/>
      <c r="EF116" s="119"/>
      <c r="EG116" s="119"/>
      <c r="EH116" s="119"/>
      <c r="EI116" s="119"/>
      <c r="EJ116" s="119"/>
      <c r="EK116" s="119"/>
      <c r="EL116" s="119"/>
      <c r="EM116" s="119"/>
      <c r="EN116" s="119"/>
      <c r="EO116" s="119"/>
      <c r="EP116" s="119"/>
      <c r="EQ116" s="119"/>
      <c r="ER116" s="119"/>
      <c r="ES116" s="119"/>
      <c r="ET116" s="119"/>
      <c r="EU116" s="119"/>
      <c r="EV116" s="119"/>
      <c r="EW116" s="119"/>
      <c r="EX116" s="119"/>
      <c r="EY116" s="119"/>
      <c r="EZ116" s="119"/>
      <c r="FA116" s="119"/>
      <c r="FB116" s="119"/>
      <c r="FC116" s="119"/>
      <c r="FD116" s="119"/>
      <c r="FE116" s="119"/>
      <c r="FF116" s="119"/>
      <c r="FG116" s="119"/>
      <c r="FH116" s="119"/>
      <c r="FI116" s="119"/>
      <c r="FJ116" s="119"/>
      <c r="FK116" s="119"/>
      <c r="FL116" s="119"/>
      <c r="FM116" s="119"/>
      <c r="FN116" s="119"/>
      <c r="FO116" s="119"/>
      <c r="FP116" s="119"/>
      <c r="FQ116" s="119"/>
      <c r="FR116" s="119"/>
      <c r="FS116" s="119"/>
      <c r="FT116" s="119"/>
      <c r="FU116" s="119"/>
      <c r="FV116" s="119"/>
      <c r="FW116" s="119"/>
      <c r="FX116" s="119"/>
      <c r="FY116" s="119"/>
      <c r="FZ116" s="119"/>
      <c r="GA116" s="119"/>
      <c r="GB116" s="119"/>
      <c r="GC116" s="119"/>
      <c r="GD116" s="119"/>
      <c r="GE116" s="119"/>
      <c r="GF116" s="119"/>
      <c r="GG116" s="119"/>
      <c r="GH116" s="119"/>
      <c r="GI116" s="119"/>
      <c r="GJ116" s="119"/>
      <c r="GK116" s="119"/>
      <c r="GL116" s="119"/>
      <c r="GM116" s="119"/>
      <c r="GN116" s="119"/>
      <c r="GO116" s="119"/>
      <c r="GP116" s="119"/>
      <c r="GQ116" s="119"/>
      <c r="GR116" s="119"/>
      <c r="GS116" s="119"/>
      <c r="GT116" s="119"/>
      <c r="GU116" s="119"/>
      <c r="GV116" s="119"/>
      <c r="GW116" s="119"/>
      <c r="GX116" s="119"/>
      <c r="GY116" s="119"/>
      <c r="GZ116" s="119"/>
      <c r="HA116" s="119"/>
      <c r="HB116" s="119"/>
      <c r="HC116" s="119"/>
      <c r="HD116" s="119"/>
      <c r="HE116" s="119"/>
      <c r="HF116" s="119"/>
      <c r="HG116" s="119"/>
      <c r="HH116" s="119"/>
      <c r="HI116" s="119"/>
      <c r="HJ116" s="119"/>
      <c r="HK116" s="119"/>
      <c r="HL116" s="119"/>
      <c r="HM116" s="119"/>
      <c r="HN116" s="119"/>
      <c r="HO116" s="119"/>
      <c r="HP116" s="119"/>
      <c r="HQ116" s="119"/>
      <c r="HR116" s="119"/>
      <c r="HS116" s="119"/>
      <c r="HT116" s="119"/>
      <c r="HU116" s="119"/>
      <c r="HV116" s="119"/>
      <c r="HW116" s="119"/>
      <c r="HX116" s="119"/>
      <c r="HY116" s="119"/>
      <c r="HZ116" s="119"/>
      <c r="IA116" s="119"/>
      <c r="IB116" s="119"/>
      <c r="IC116" s="119"/>
      <c r="ID116" s="119"/>
      <c r="IE116" s="119"/>
      <c r="IF116" s="119"/>
      <c r="IG116" s="119"/>
      <c r="IH116" s="119"/>
      <c r="II116" s="119"/>
      <c r="IJ116" s="119"/>
      <c r="IK116" s="119"/>
      <c r="IL116" s="119"/>
      <c r="IM116" s="119"/>
      <c r="IN116" s="119"/>
      <c r="IO116" s="119"/>
      <c r="IP116" s="119"/>
      <c r="IQ116" s="119"/>
      <c r="IR116" s="119"/>
      <c r="IS116" s="119"/>
      <c r="IT116" s="119"/>
      <c r="IU116" s="119"/>
      <c r="IV116" s="119"/>
      <c r="IW116" s="119"/>
      <c r="IX116" s="119"/>
      <c r="IY116" s="119"/>
      <c r="IZ116" s="119"/>
      <c r="JA116" s="119"/>
      <c r="JB116" s="119"/>
      <c r="JC116" s="119"/>
      <c r="JD116" s="119"/>
      <c r="JE116" s="119"/>
      <c r="JF116" s="119"/>
      <c r="JG116" s="119"/>
    </row>
    <row r="117" spans="1:267" s="117" customFormat="1" ht="69" customHeight="1" x14ac:dyDescent="0.2">
      <c r="A117" s="436"/>
      <c r="B117" s="353"/>
      <c r="C117" s="354"/>
      <c r="D117" s="354"/>
      <c r="E117" s="356"/>
      <c r="F117" s="160" t="s">
        <v>377</v>
      </c>
      <c r="G117" s="372"/>
      <c r="H117" s="353"/>
      <c r="I117" s="354"/>
      <c r="J117" s="354"/>
      <c r="K117" s="354"/>
      <c r="L117" s="374"/>
      <c r="M117" s="367"/>
      <c r="N117" s="95">
        <v>25500</v>
      </c>
      <c r="O117" s="368"/>
      <c r="P117" s="371"/>
      <c r="Q117" s="139">
        <f t="shared" si="6"/>
        <v>124.39024390243902</v>
      </c>
      <c r="R117" s="135"/>
      <c r="S117" s="48">
        <v>205</v>
      </c>
      <c r="T117" s="375"/>
      <c r="U117" s="355"/>
      <c r="V117" s="373"/>
      <c r="W117" s="438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19"/>
      <c r="AV117" s="119"/>
      <c r="AW117" s="119"/>
      <c r="AX117" s="119"/>
      <c r="AY117" s="119"/>
      <c r="AZ117" s="119"/>
      <c r="BA117" s="119"/>
      <c r="BB117" s="119"/>
      <c r="BC117" s="119"/>
      <c r="BD117" s="119"/>
      <c r="BE117" s="119"/>
      <c r="BF117" s="119"/>
      <c r="BG117" s="119"/>
      <c r="BH117" s="119"/>
      <c r="BI117" s="119"/>
      <c r="BJ117" s="119"/>
      <c r="BK117" s="119"/>
      <c r="BL117" s="119"/>
      <c r="BM117" s="119"/>
      <c r="BN117" s="119"/>
      <c r="BO117" s="119"/>
      <c r="BP117" s="119"/>
      <c r="BQ117" s="119"/>
      <c r="BR117" s="119"/>
      <c r="BS117" s="119"/>
      <c r="BT117" s="119"/>
      <c r="BU117" s="119"/>
      <c r="BV117" s="119"/>
      <c r="BW117" s="119"/>
      <c r="BX117" s="119"/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  <c r="CL117" s="119"/>
      <c r="CM117" s="119"/>
      <c r="CN117" s="119"/>
      <c r="CO117" s="119"/>
      <c r="CP117" s="119"/>
      <c r="CQ117" s="119"/>
      <c r="CR117" s="119"/>
      <c r="CS117" s="119"/>
      <c r="CT117" s="119"/>
      <c r="CU117" s="119"/>
      <c r="CV117" s="119"/>
      <c r="CW117" s="119"/>
      <c r="CX117" s="119"/>
      <c r="CY117" s="119"/>
      <c r="CZ117" s="119"/>
      <c r="DA117" s="119"/>
      <c r="DB117" s="119"/>
      <c r="DC117" s="119"/>
      <c r="DD117" s="119"/>
      <c r="DE117" s="119"/>
      <c r="DF117" s="119"/>
      <c r="DG117" s="119"/>
      <c r="DH117" s="119"/>
      <c r="DI117" s="119"/>
      <c r="DJ117" s="119"/>
      <c r="DK117" s="119"/>
      <c r="DL117" s="119"/>
      <c r="DM117" s="119"/>
      <c r="DN117" s="119"/>
      <c r="DO117" s="119"/>
      <c r="DP117" s="119"/>
      <c r="DQ117" s="119"/>
      <c r="DR117" s="119"/>
      <c r="DS117" s="119"/>
      <c r="DT117" s="119"/>
      <c r="DU117" s="119"/>
      <c r="DV117" s="119"/>
      <c r="DW117" s="119"/>
      <c r="DX117" s="119"/>
      <c r="DY117" s="119"/>
      <c r="DZ117" s="119"/>
      <c r="EA117" s="119"/>
      <c r="EB117" s="119"/>
      <c r="EC117" s="119"/>
      <c r="ED117" s="119"/>
      <c r="EE117" s="119"/>
      <c r="EF117" s="119"/>
      <c r="EG117" s="119"/>
      <c r="EH117" s="119"/>
      <c r="EI117" s="119"/>
      <c r="EJ117" s="119"/>
      <c r="EK117" s="119"/>
      <c r="EL117" s="119"/>
      <c r="EM117" s="119"/>
      <c r="EN117" s="119"/>
      <c r="EO117" s="119"/>
      <c r="EP117" s="119"/>
      <c r="EQ117" s="119"/>
      <c r="ER117" s="119"/>
      <c r="ES117" s="119"/>
      <c r="ET117" s="119"/>
      <c r="EU117" s="119"/>
      <c r="EV117" s="119"/>
      <c r="EW117" s="119"/>
      <c r="EX117" s="119"/>
      <c r="EY117" s="119"/>
      <c r="EZ117" s="119"/>
      <c r="FA117" s="119"/>
      <c r="FB117" s="119"/>
      <c r="FC117" s="119"/>
      <c r="FD117" s="119"/>
      <c r="FE117" s="119"/>
      <c r="FF117" s="119"/>
      <c r="FG117" s="119"/>
      <c r="FH117" s="119"/>
      <c r="FI117" s="119"/>
      <c r="FJ117" s="119"/>
      <c r="FK117" s="119"/>
      <c r="FL117" s="119"/>
      <c r="FM117" s="119"/>
      <c r="FN117" s="119"/>
      <c r="FO117" s="119"/>
      <c r="FP117" s="119"/>
      <c r="FQ117" s="119"/>
      <c r="FR117" s="119"/>
      <c r="FS117" s="119"/>
      <c r="FT117" s="119"/>
      <c r="FU117" s="119"/>
      <c r="FV117" s="119"/>
      <c r="FW117" s="119"/>
      <c r="FX117" s="119"/>
      <c r="FY117" s="119"/>
      <c r="FZ117" s="119"/>
      <c r="GA117" s="119"/>
      <c r="GB117" s="119"/>
      <c r="GC117" s="119"/>
      <c r="GD117" s="119"/>
      <c r="GE117" s="119"/>
      <c r="GF117" s="119"/>
      <c r="GG117" s="119"/>
      <c r="GH117" s="119"/>
      <c r="GI117" s="119"/>
      <c r="GJ117" s="119"/>
      <c r="GK117" s="119"/>
      <c r="GL117" s="119"/>
      <c r="GM117" s="119"/>
      <c r="GN117" s="119"/>
      <c r="GO117" s="119"/>
      <c r="GP117" s="119"/>
      <c r="GQ117" s="119"/>
      <c r="GR117" s="119"/>
      <c r="GS117" s="119"/>
      <c r="GT117" s="119"/>
      <c r="GU117" s="119"/>
      <c r="GV117" s="119"/>
      <c r="GW117" s="119"/>
      <c r="GX117" s="119"/>
      <c r="GY117" s="119"/>
      <c r="GZ117" s="119"/>
      <c r="HA117" s="119"/>
      <c r="HB117" s="119"/>
      <c r="HC117" s="119"/>
      <c r="HD117" s="119"/>
      <c r="HE117" s="119"/>
      <c r="HF117" s="119"/>
      <c r="HG117" s="119"/>
      <c r="HH117" s="119"/>
      <c r="HI117" s="119"/>
      <c r="HJ117" s="119"/>
      <c r="HK117" s="119"/>
      <c r="HL117" s="119"/>
      <c r="HM117" s="119"/>
      <c r="HN117" s="119"/>
      <c r="HO117" s="119"/>
      <c r="HP117" s="119"/>
      <c r="HQ117" s="119"/>
      <c r="HR117" s="119"/>
      <c r="HS117" s="119"/>
      <c r="HT117" s="119"/>
      <c r="HU117" s="119"/>
      <c r="HV117" s="119"/>
      <c r="HW117" s="119"/>
      <c r="HX117" s="119"/>
      <c r="HY117" s="119"/>
      <c r="HZ117" s="119"/>
      <c r="IA117" s="119"/>
      <c r="IB117" s="119"/>
      <c r="IC117" s="119"/>
      <c r="ID117" s="119"/>
      <c r="IE117" s="119"/>
      <c r="IF117" s="119"/>
      <c r="IG117" s="119"/>
      <c r="IH117" s="119"/>
      <c r="II117" s="119"/>
      <c r="IJ117" s="119"/>
      <c r="IK117" s="119"/>
      <c r="IL117" s="119"/>
      <c r="IM117" s="119"/>
      <c r="IN117" s="119"/>
      <c r="IO117" s="119"/>
      <c r="IP117" s="119"/>
      <c r="IQ117" s="119"/>
      <c r="IR117" s="119"/>
      <c r="IS117" s="119"/>
      <c r="IT117" s="119"/>
      <c r="IU117" s="119"/>
      <c r="IV117" s="119"/>
      <c r="IW117" s="119"/>
      <c r="IX117" s="119"/>
      <c r="IY117" s="119"/>
      <c r="IZ117" s="119"/>
      <c r="JA117" s="119"/>
      <c r="JB117" s="119"/>
      <c r="JC117" s="119"/>
      <c r="JD117" s="119"/>
      <c r="JE117" s="119"/>
      <c r="JF117" s="119"/>
      <c r="JG117" s="119"/>
    </row>
    <row r="118" spans="1:267" s="117" customFormat="1" ht="69" customHeight="1" x14ac:dyDescent="0.2">
      <c r="A118" s="239">
        <v>60</v>
      </c>
      <c r="B118" s="131" t="s">
        <v>361</v>
      </c>
      <c r="C118" s="137" t="s">
        <v>47</v>
      </c>
      <c r="D118" s="137" t="s">
        <v>378</v>
      </c>
      <c r="E118" s="144" t="s">
        <v>379</v>
      </c>
      <c r="F118" s="160" t="s">
        <v>380</v>
      </c>
      <c r="G118" s="136" t="s">
        <v>310</v>
      </c>
      <c r="H118" s="131" t="s">
        <v>55</v>
      </c>
      <c r="I118" s="137" t="s">
        <v>33</v>
      </c>
      <c r="J118" s="137" t="s">
        <v>47</v>
      </c>
      <c r="K118" s="137" t="s">
        <v>33</v>
      </c>
      <c r="L118" s="143">
        <v>550</v>
      </c>
      <c r="M118" s="133" t="s">
        <v>31</v>
      </c>
      <c r="N118" s="95">
        <v>530888.55000000005</v>
      </c>
      <c r="O118" s="134">
        <v>44270</v>
      </c>
      <c r="P118" s="140">
        <v>44344</v>
      </c>
      <c r="Q118" s="139">
        <f t="shared" si="6"/>
        <v>530888.55000000005</v>
      </c>
      <c r="R118" s="135" t="s">
        <v>32</v>
      </c>
      <c r="S118" s="48">
        <v>1</v>
      </c>
      <c r="T118" s="141">
        <f>U118*100%/N118</f>
        <v>0</v>
      </c>
      <c r="U118" s="142">
        <v>0</v>
      </c>
      <c r="V118" s="59" t="s">
        <v>381</v>
      </c>
      <c r="W118" s="241" t="s">
        <v>382</v>
      </c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19"/>
      <c r="AV118" s="119"/>
      <c r="AW118" s="119"/>
      <c r="AX118" s="119"/>
      <c r="AY118" s="119"/>
      <c r="AZ118" s="119"/>
      <c r="BA118" s="119"/>
      <c r="BB118" s="119"/>
      <c r="BC118" s="119"/>
      <c r="BD118" s="119"/>
      <c r="BE118" s="119"/>
      <c r="BF118" s="119"/>
      <c r="BG118" s="119"/>
      <c r="BH118" s="119"/>
      <c r="BI118" s="119"/>
      <c r="BJ118" s="119"/>
      <c r="BK118" s="119"/>
      <c r="BL118" s="119"/>
      <c r="BM118" s="119"/>
      <c r="BN118" s="119"/>
      <c r="BO118" s="119"/>
      <c r="BP118" s="119"/>
      <c r="BQ118" s="119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19"/>
      <c r="CB118" s="119"/>
      <c r="CC118" s="119"/>
      <c r="CD118" s="119"/>
      <c r="CE118" s="119"/>
      <c r="CF118" s="119"/>
      <c r="CG118" s="119"/>
      <c r="CH118" s="119"/>
      <c r="CI118" s="119"/>
      <c r="CJ118" s="119"/>
      <c r="CK118" s="119"/>
      <c r="CL118" s="119"/>
      <c r="CM118" s="119"/>
      <c r="CN118" s="119"/>
      <c r="CO118" s="119"/>
      <c r="CP118" s="119"/>
      <c r="CQ118" s="119"/>
      <c r="CR118" s="119"/>
      <c r="CS118" s="119"/>
      <c r="CT118" s="119"/>
      <c r="CU118" s="119"/>
      <c r="CV118" s="119"/>
      <c r="CW118" s="119"/>
      <c r="CX118" s="119"/>
      <c r="CY118" s="119"/>
      <c r="CZ118" s="119"/>
      <c r="DA118" s="119"/>
      <c r="DB118" s="119"/>
      <c r="DC118" s="119"/>
      <c r="DD118" s="119"/>
      <c r="DE118" s="119"/>
      <c r="DF118" s="119"/>
      <c r="DG118" s="119"/>
      <c r="DH118" s="119"/>
      <c r="DI118" s="119"/>
      <c r="DJ118" s="119"/>
      <c r="DK118" s="119"/>
      <c r="DL118" s="119"/>
      <c r="DM118" s="119"/>
      <c r="DN118" s="119"/>
      <c r="DO118" s="119"/>
      <c r="DP118" s="119"/>
      <c r="DQ118" s="119"/>
      <c r="DR118" s="119"/>
      <c r="DS118" s="119"/>
      <c r="DT118" s="119"/>
      <c r="DU118" s="119"/>
      <c r="DV118" s="119"/>
      <c r="DW118" s="119"/>
      <c r="DX118" s="119"/>
      <c r="DY118" s="119"/>
      <c r="DZ118" s="119"/>
      <c r="EA118" s="119"/>
      <c r="EB118" s="119"/>
      <c r="EC118" s="119"/>
      <c r="ED118" s="119"/>
      <c r="EE118" s="119"/>
      <c r="EF118" s="119"/>
      <c r="EG118" s="119"/>
      <c r="EH118" s="119"/>
      <c r="EI118" s="119"/>
      <c r="EJ118" s="119"/>
      <c r="EK118" s="119"/>
      <c r="EL118" s="119"/>
      <c r="EM118" s="119"/>
      <c r="EN118" s="119"/>
      <c r="EO118" s="119"/>
      <c r="EP118" s="119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19"/>
      <c r="FA118" s="119"/>
      <c r="FB118" s="119"/>
      <c r="FC118" s="119"/>
      <c r="FD118" s="119"/>
      <c r="FE118" s="119"/>
      <c r="FF118" s="119"/>
      <c r="FG118" s="119"/>
      <c r="FH118" s="119"/>
      <c r="FI118" s="119"/>
      <c r="FJ118" s="119"/>
      <c r="FK118" s="119"/>
      <c r="FL118" s="119"/>
      <c r="FM118" s="119"/>
      <c r="FN118" s="119"/>
      <c r="FO118" s="119"/>
      <c r="FP118" s="119"/>
      <c r="FQ118" s="119"/>
      <c r="FR118" s="119"/>
      <c r="FS118" s="119"/>
      <c r="FT118" s="119"/>
      <c r="FU118" s="119"/>
      <c r="FV118" s="119"/>
      <c r="FW118" s="119"/>
      <c r="FX118" s="119"/>
      <c r="FY118" s="119"/>
      <c r="FZ118" s="119"/>
      <c r="GA118" s="119"/>
      <c r="GB118" s="119"/>
      <c r="GC118" s="119"/>
      <c r="GD118" s="119"/>
      <c r="GE118" s="119"/>
      <c r="GF118" s="119"/>
      <c r="GG118" s="119"/>
      <c r="GH118" s="119"/>
      <c r="GI118" s="119"/>
      <c r="GJ118" s="119"/>
      <c r="GK118" s="119"/>
      <c r="GL118" s="119"/>
      <c r="GM118" s="119"/>
      <c r="GN118" s="119"/>
      <c r="GO118" s="119"/>
      <c r="GP118" s="119"/>
      <c r="GQ118" s="119"/>
      <c r="GR118" s="119"/>
      <c r="GS118" s="119"/>
      <c r="GT118" s="119"/>
      <c r="GU118" s="119"/>
      <c r="GV118" s="119"/>
      <c r="GW118" s="119"/>
      <c r="GX118" s="119"/>
      <c r="GY118" s="119"/>
      <c r="GZ118" s="119"/>
      <c r="HA118" s="119"/>
      <c r="HB118" s="119"/>
      <c r="HC118" s="119"/>
      <c r="HD118" s="119"/>
      <c r="HE118" s="119"/>
      <c r="HF118" s="119"/>
      <c r="HG118" s="119"/>
      <c r="HH118" s="119"/>
      <c r="HI118" s="119"/>
      <c r="HJ118" s="119"/>
      <c r="HK118" s="119"/>
      <c r="HL118" s="119"/>
      <c r="HM118" s="119"/>
      <c r="HN118" s="119"/>
      <c r="HO118" s="119"/>
      <c r="HP118" s="119"/>
      <c r="HQ118" s="119"/>
      <c r="HR118" s="119"/>
      <c r="HS118" s="119"/>
      <c r="HT118" s="119"/>
      <c r="HU118" s="119"/>
      <c r="HV118" s="119"/>
      <c r="HW118" s="119"/>
      <c r="HX118" s="119"/>
      <c r="HY118" s="119"/>
      <c r="HZ118" s="119"/>
      <c r="IA118" s="119"/>
      <c r="IB118" s="119"/>
      <c r="IC118" s="119"/>
      <c r="ID118" s="119"/>
      <c r="IE118" s="119"/>
      <c r="IF118" s="119"/>
      <c r="IG118" s="119"/>
      <c r="IH118" s="119"/>
      <c r="II118" s="119"/>
      <c r="IJ118" s="119"/>
      <c r="IK118" s="119"/>
      <c r="IL118" s="119"/>
      <c r="IM118" s="119"/>
      <c r="IN118" s="119"/>
      <c r="IO118" s="119"/>
      <c r="IP118" s="119"/>
      <c r="IQ118" s="119"/>
      <c r="IR118" s="119"/>
      <c r="IS118" s="119"/>
      <c r="IT118" s="119"/>
      <c r="IU118" s="119"/>
      <c r="IV118" s="119"/>
      <c r="IW118" s="119"/>
      <c r="IX118" s="119"/>
      <c r="IY118" s="119"/>
      <c r="IZ118" s="119"/>
      <c r="JA118" s="119"/>
      <c r="JB118" s="119"/>
      <c r="JC118" s="119"/>
      <c r="JD118" s="119"/>
      <c r="JE118" s="119"/>
      <c r="JF118" s="119"/>
      <c r="JG118" s="119"/>
    </row>
    <row r="119" spans="1:267" s="117" customFormat="1" ht="69" customHeight="1" x14ac:dyDescent="0.2">
      <c r="A119" s="436">
        <v>61</v>
      </c>
      <c r="B119" s="353" t="s">
        <v>361</v>
      </c>
      <c r="C119" s="354" t="s">
        <v>47</v>
      </c>
      <c r="D119" s="354" t="s">
        <v>383</v>
      </c>
      <c r="E119" s="356" t="s">
        <v>384</v>
      </c>
      <c r="F119" s="160" t="s">
        <v>385</v>
      </c>
      <c r="G119" s="372" t="s">
        <v>29</v>
      </c>
      <c r="H119" s="353" t="s">
        <v>45</v>
      </c>
      <c r="I119" s="354" t="s">
        <v>35</v>
      </c>
      <c r="J119" s="354" t="s">
        <v>47</v>
      </c>
      <c r="K119" s="354" t="s">
        <v>35</v>
      </c>
      <c r="L119" s="374">
        <v>250</v>
      </c>
      <c r="M119" s="367" t="s">
        <v>31</v>
      </c>
      <c r="N119" s="95">
        <v>202895</v>
      </c>
      <c r="O119" s="368">
        <v>44263</v>
      </c>
      <c r="P119" s="371">
        <v>44330</v>
      </c>
      <c r="Q119" s="139">
        <f t="shared" si="6"/>
        <v>385</v>
      </c>
      <c r="R119" s="135" t="s">
        <v>34</v>
      </c>
      <c r="S119" s="48">
        <v>527</v>
      </c>
      <c r="T119" s="375">
        <f>U119*100%/349965</f>
        <v>0.30926995556698528</v>
      </c>
      <c r="U119" s="355">
        <v>108233.66</v>
      </c>
      <c r="V119" s="373" t="s">
        <v>199</v>
      </c>
      <c r="W119" s="438" t="s">
        <v>200</v>
      </c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19"/>
      <c r="AR119" s="119"/>
      <c r="AS119" s="119"/>
      <c r="AT119" s="119"/>
      <c r="AU119" s="119"/>
      <c r="AV119" s="119"/>
      <c r="AW119" s="119"/>
      <c r="AX119" s="119"/>
      <c r="AY119" s="119"/>
      <c r="AZ119" s="119"/>
      <c r="BA119" s="119"/>
      <c r="BB119" s="119"/>
      <c r="BC119" s="119"/>
      <c r="BD119" s="119"/>
      <c r="BE119" s="119"/>
      <c r="BF119" s="119"/>
      <c r="BG119" s="119"/>
      <c r="BH119" s="119"/>
      <c r="BI119" s="119"/>
      <c r="BJ119" s="119"/>
      <c r="BK119" s="119"/>
      <c r="BL119" s="119"/>
      <c r="BM119" s="119"/>
      <c r="BN119" s="119"/>
      <c r="BO119" s="119"/>
      <c r="BP119" s="119"/>
      <c r="BQ119" s="119"/>
      <c r="BR119" s="119"/>
      <c r="BS119" s="119"/>
      <c r="BT119" s="119"/>
      <c r="BU119" s="119"/>
      <c r="BV119" s="119"/>
      <c r="BW119" s="119"/>
      <c r="BX119" s="119"/>
      <c r="BY119" s="119"/>
      <c r="BZ119" s="119"/>
      <c r="CA119" s="119"/>
      <c r="CB119" s="119"/>
      <c r="CC119" s="119"/>
      <c r="CD119" s="119"/>
      <c r="CE119" s="119"/>
      <c r="CF119" s="119"/>
      <c r="CG119" s="119"/>
      <c r="CH119" s="119"/>
      <c r="CI119" s="119"/>
      <c r="CJ119" s="119"/>
      <c r="CK119" s="119"/>
      <c r="CL119" s="119"/>
      <c r="CM119" s="119"/>
      <c r="CN119" s="119"/>
      <c r="CO119" s="119"/>
      <c r="CP119" s="119"/>
      <c r="CQ119" s="119"/>
      <c r="CR119" s="119"/>
      <c r="CS119" s="119"/>
      <c r="CT119" s="119"/>
      <c r="CU119" s="119"/>
      <c r="CV119" s="119"/>
      <c r="CW119" s="119"/>
      <c r="CX119" s="119"/>
      <c r="CY119" s="119"/>
      <c r="CZ119" s="119"/>
      <c r="DA119" s="119"/>
      <c r="DB119" s="119"/>
      <c r="DC119" s="119"/>
      <c r="DD119" s="119"/>
      <c r="DE119" s="119"/>
      <c r="DF119" s="119"/>
      <c r="DG119" s="119"/>
      <c r="DH119" s="119"/>
      <c r="DI119" s="119"/>
      <c r="DJ119" s="119"/>
      <c r="DK119" s="119"/>
      <c r="DL119" s="119"/>
      <c r="DM119" s="119"/>
      <c r="DN119" s="119"/>
      <c r="DO119" s="119"/>
      <c r="DP119" s="119"/>
      <c r="DQ119" s="119"/>
      <c r="DR119" s="119"/>
      <c r="DS119" s="119"/>
      <c r="DT119" s="119"/>
      <c r="DU119" s="119"/>
      <c r="DV119" s="119"/>
      <c r="DW119" s="119"/>
      <c r="DX119" s="119"/>
      <c r="DY119" s="119"/>
      <c r="DZ119" s="119"/>
      <c r="EA119" s="119"/>
      <c r="EB119" s="119"/>
      <c r="EC119" s="119"/>
      <c r="ED119" s="119"/>
      <c r="EE119" s="119"/>
      <c r="EF119" s="119"/>
      <c r="EG119" s="119"/>
      <c r="EH119" s="119"/>
      <c r="EI119" s="119"/>
      <c r="EJ119" s="119"/>
      <c r="EK119" s="119"/>
      <c r="EL119" s="119"/>
      <c r="EM119" s="119"/>
      <c r="EN119" s="119"/>
      <c r="EO119" s="119"/>
      <c r="EP119" s="119"/>
      <c r="EQ119" s="119"/>
      <c r="ER119" s="119"/>
      <c r="ES119" s="119"/>
      <c r="ET119" s="119"/>
      <c r="EU119" s="119"/>
      <c r="EV119" s="119"/>
      <c r="EW119" s="119"/>
      <c r="EX119" s="119"/>
      <c r="EY119" s="119"/>
      <c r="EZ119" s="119"/>
      <c r="FA119" s="119"/>
      <c r="FB119" s="119"/>
      <c r="FC119" s="119"/>
      <c r="FD119" s="119"/>
      <c r="FE119" s="119"/>
      <c r="FF119" s="119"/>
      <c r="FG119" s="119"/>
      <c r="FH119" s="119"/>
      <c r="FI119" s="119"/>
      <c r="FJ119" s="119"/>
      <c r="FK119" s="119"/>
      <c r="FL119" s="119"/>
      <c r="FM119" s="119"/>
      <c r="FN119" s="119"/>
      <c r="FO119" s="119"/>
      <c r="FP119" s="119"/>
      <c r="FQ119" s="119"/>
      <c r="FR119" s="119"/>
      <c r="FS119" s="119"/>
      <c r="FT119" s="119"/>
      <c r="FU119" s="119"/>
      <c r="FV119" s="119"/>
      <c r="FW119" s="119"/>
      <c r="FX119" s="119"/>
      <c r="FY119" s="119"/>
      <c r="FZ119" s="119"/>
      <c r="GA119" s="119"/>
      <c r="GB119" s="119"/>
      <c r="GC119" s="119"/>
      <c r="GD119" s="119"/>
      <c r="GE119" s="119"/>
      <c r="GF119" s="119"/>
      <c r="GG119" s="119"/>
      <c r="GH119" s="119"/>
      <c r="GI119" s="119"/>
      <c r="GJ119" s="119"/>
      <c r="GK119" s="119"/>
      <c r="GL119" s="119"/>
      <c r="GM119" s="119"/>
      <c r="GN119" s="119"/>
      <c r="GO119" s="119"/>
      <c r="GP119" s="119"/>
      <c r="GQ119" s="119"/>
      <c r="GR119" s="119"/>
      <c r="GS119" s="119"/>
      <c r="GT119" s="119"/>
      <c r="GU119" s="119"/>
      <c r="GV119" s="119"/>
      <c r="GW119" s="119"/>
      <c r="GX119" s="119"/>
      <c r="GY119" s="119"/>
      <c r="GZ119" s="119"/>
      <c r="HA119" s="119"/>
      <c r="HB119" s="119"/>
      <c r="HC119" s="119"/>
      <c r="HD119" s="119"/>
      <c r="HE119" s="119"/>
      <c r="HF119" s="119"/>
      <c r="HG119" s="119"/>
      <c r="HH119" s="119"/>
      <c r="HI119" s="119"/>
      <c r="HJ119" s="119"/>
      <c r="HK119" s="119"/>
      <c r="HL119" s="119"/>
      <c r="HM119" s="119"/>
      <c r="HN119" s="119"/>
      <c r="HO119" s="119"/>
      <c r="HP119" s="119"/>
      <c r="HQ119" s="119"/>
      <c r="HR119" s="119"/>
      <c r="HS119" s="119"/>
      <c r="HT119" s="119"/>
      <c r="HU119" s="119"/>
      <c r="HV119" s="119"/>
      <c r="HW119" s="119"/>
      <c r="HX119" s="119"/>
      <c r="HY119" s="119"/>
      <c r="HZ119" s="119"/>
      <c r="IA119" s="119"/>
      <c r="IB119" s="119"/>
      <c r="IC119" s="119"/>
      <c r="ID119" s="119"/>
      <c r="IE119" s="119"/>
      <c r="IF119" s="119"/>
      <c r="IG119" s="119"/>
      <c r="IH119" s="119"/>
      <c r="II119" s="119"/>
      <c r="IJ119" s="119"/>
      <c r="IK119" s="119"/>
      <c r="IL119" s="119"/>
      <c r="IM119" s="119"/>
      <c r="IN119" s="119"/>
      <c r="IO119" s="119"/>
      <c r="IP119" s="119"/>
      <c r="IQ119" s="119"/>
      <c r="IR119" s="119"/>
      <c r="IS119" s="119"/>
      <c r="IT119" s="119"/>
      <c r="IU119" s="119"/>
      <c r="IV119" s="119"/>
      <c r="IW119" s="119"/>
      <c r="IX119" s="119"/>
      <c r="IY119" s="119"/>
      <c r="IZ119" s="119"/>
      <c r="JA119" s="119"/>
      <c r="JB119" s="119"/>
      <c r="JC119" s="119"/>
      <c r="JD119" s="119"/>
      <c r="JE119" s="119"/>
      <c r="JF119" s="119"/>
      <c r="JG119" s="119"/>
    </row>
    <row r="120" spans="1:267" s="117" customFormat="1" ht="69" customHeight="1" x14ac:dyDescent="0.2">
      <c r="A120" s="436"/>
      <c r="B120" s="353"/>
      <c r="C120" s="354"/>
      <c r="D120" s="354"/>
      <c r="E120" s="356"/>
      <c r="F120" s="160" t="s">
        <v>386</v>
      </c>
      <c r="G120" s="372"/>
      <c r="H120" s="353"/>
      <c r="I120" s="354"/>
      <c r="J120" s="354"/>
      <c r="K120" s="354"/>
      <c r="L120" s="374"/>
      <c r="M120" s="367"/>
      <c r="N120" s="95">
        <v>147070</v>
      </c>
      <c r="O120" s="368"/>
      <c r="P120" s="371"/>
      <c r="Q120" s="139">
        <f t="shared" si="6"/>
        <v>385</v>
      </c>
      <c r="R120" s="135"/>
      <c r="S120" s="48">
        <v>382</v>
      </c>
      <c r="T120" s="375"/>
      <c r="U120" s="355"/>
      <c r="V120" s="373"/>
      <c r="W120" s="438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119"/>
      <c r="AR120" s="119"/>
      <c r="AS120" s="119"/>
      <c r="AT120" s="119"/>
      <c r="AU120" s="119"/>
      <c r="AV120" s="119"/>
      <c r="AW120" s="119"/>
      <c r="AX120" s="119"/>
      <c r="AY120" s="119"/>
      <c r="AZ120" s="119"/>
      <c r="BA120" s="119"/>
      <c r="BB120" s="119"/>
      <c r="BC120" s="119"/>
      <c r="BD120" s="119"/>
      <c r="BE120" s="119"/>
      <c r="BF120" s="119"/>
      <c r="BG120" s="119"/>
      <c r="BH120" s="119"/>
      <c r="BI120" s="119"/>
      <c r="BJ120" s="119"/>
      <c r="BK120" s="119"/>
      <c r="BL120" s="119"/>
      <c r="BM120" s="119"/>
      <c r="BN120" s="119"/>
      <c r="BO120" s="119"/>
      <c r="BP120" s="119"/>
      <c r="BQ120" s="119"/>
      <c r="BR120" s="119"/>
      <c r="BS120" s="119"/>
      <c r="BT120" s="119"/>
      <c r="BU120" s="119"/>
      <c r="BV120" s="119"/>
      <c r="BW120" s="119"/>
      <c r="BX120" s="119"/>
      <c r="BY120" s="119"/>
      <c r="BZ120" s="119"/>
      <c r="CA120" s="119"/>
      <c r="CB120" s="119"/>
      <c r="CC120" s="119"/>
      <c r="CD120" s="119"/>
      <c r="CE120" s="119"/>
      <c r="CF120" s="119"/>
      <c r="CG120" s="119"/>
      <c r="CH120" s="119"/>
      <c r="CI120" s="119"/>
      <c r="CJ120" s="119"/>
      <c r="CK120" s="119"/>
      <c r="CL120" s="119"/>
      <c r="CM120" s="119"/>
      <c r="CN120" s="119"/>
      <c r="CO120" s="119"/>
      <c r="CP120" s="119"/>
      <c r="CQ120" s="119"/>
      <c r="CR120" s="119"/>
      <c r="CS120" s="119"/>
      <c r="CT120" s="119"/>
      <c r="CU120" s="119"/>
      <c r="CV120" s="119"/>
      <c r="CW120" s="119"/>
      <c r="CX120" s="119"/>
      <c r="CY120" s="119"/>
      <c r="CZ120" s="119"/>
      <c r="DA120" s="119"/>
      <c r="DB120" s="119"/>
      <c r="DC120" s="119"/>
      <c r="DD120" s="119"/>
      <c r="DE120" s="119"/>
      <c r="DF120" s="119"/>
      <c r="DG120" s="119"/>
      <c r="DH120" s="119"/>
      <c r="DI120" s="119"/>
      <c r="DJ120" s="119"/>
      <c r="DK120" s="119"/>
      <c r="DL120" s="119"/>
      <c r="DM120" s="119"/>
      <c r="DN120" s="119"/>
      <c r="DO120" s="119"/>
      <c r="DP120" s="119"/>
      <c r="DQ120" s="119"/>
      <c r="DR120" s="119"/>
      <c r="DS120" s="119"/>
      <c r="DT120" s="119"/>
      <c r="DU120" s="119"/>
      <c r="DV120" s="119"/>
      <c r="DW120" s="119"/>
      <c r="DX120" s="119"/>
      <c r="DY120" s="119"/>
      <c r="DZ120" s="119"/>
      <c r="EA120" s="119"/>
      <c r="EB120" s="119"/>
      <c r="EC120" s="119"/>
      <c r="ED120" s="119"/>
      <c r="EE120" s="119"/>
      <c r="EF120" s="119"/>
      <c r="EG120" s="119"/>
      <c r="EH120" s="119"/>
      <c r="EI120" s="119"/>
      <c r="EJ120" s="119"/>
      <c r="EK120" s="119"/>
      <c r="EL120" s="119"/>
      <c r="EM120" s="119"/>
      <c r="EN120" s="119"/>
      <c r="EO120" s="119"/>
      <c r="EP120" s="119"/>
      <c r="EQ120" s="119"/>
      <c r="ER120" s="119"/>
      <c r="ES120" s="119"/>
      <c r="ET120" s="119"/>
      <c r="EU120" s="119"/>
      <c r="EV120" s="119"/>
      <c r="EW120" s="119"/>
      <c r="EX120" s="119"/>
      <c r="EY120" s="119"/>
      <c r="EZ120" s="119"/>
      <c r="FA120" s="119"/>
      <c r="FB120" s="119"/>
      <c r="FC120" s="119"/>
      <c r="FD120" s="119"/>
      <c r="FE120" s="119"/>
      <c r="FF120" s="119"/>
      <c r="FG120" s="119"/>
      <c r="FH120" s="119"/>
      <c r="FI120" s="119"/>
      <c r="FJ120" s="119"/>
      <c r="FK120" s="119"/>
      <c r="FL120" s="119"/>
      <c r="FM120" s="119"/>
      <c r="FN120" s="119"/>
      <c r="FO120" s="119"/>
      <c r="FP120" s="119"/>
      <c r="FQ120" s="119"/>
      <c r="FR120" s="119"/>
      <c r="FS120" s="119"/>
      <c r="FT120" s="119"/>
      <c r="FU120" s="119"/>
      <c r="FV120" s="119"/>
      <c r="FW120" s="119"/>
      <c r="FX120" s="119"/>
      <c r="FY120" s="119"/>
      <c r="FZ120" s="119"/>
      <c r="GA120" s="119"/>
      <c r="GB120" s="119"/>
      <c r="GC120" s="119"/>
      <c r="GD120" s="119"/>
      <c r="GE120" s="119"/>
      <c r="GF120" s="119"/>
      <c r="GG120" s="119"/>
      <c r="GH120" s="119"/>
      <c r="GI120" s="119"/>
      <c r="GJ120" s="119"/>
      <c r="GK120" s="119"/>
      <c r="GL120" s="119"/>
      <c r="GM120" s="119"/>
      <c r="GN120" s="119"/>
      <c r="GO120" s="119"/>
      <c r="GP120" s="119"/>
      <c r="GQ120" s="119"/>
      <c r="GR120" s="119"/>
      <c r="GS120" s="119"/>
      <c r="GT120" s="119"/>
      <c r="GU120" s="119"/>
      <c r="GV120" s="119"/>
      <c r="GW120" s="119"/>
      <c r="GX120" s="119"/>
      <c r="GY120" s="119"/>
      <c r="GZ120" s="119"/>
      <c r="HA120" s="119"/>
      <c r="HB120" s="119"/>
      <c r="HC120" s="119"/>
      <c r="HD120" s="119"/>
      <c r="HE120" s="119"/>
      <c r="HF120" s="119"/>
      <c r="HG120" s="119"/>
      <c r="HH120" s="119"/>
      <c r="HI120" s="119"/>
      <c r="HJ120" s="119"/>
      <c r="HK120" s="119"/>
      <c r="HL120" s="119"/>
      <c r="HM120" s="119"/>
      <c r="HN120" s="119"/>
      <c r="HO120" s="119"/>
      <c r="HP120" s="119"/>
      <c r="HQ120" s="119"/>
      <c r="HR120" s="119"/>
      <c r="HS120" s="119"/>
      <c r="HT120" s="119"/>
      <c r="HU120" s="119"/>
      <c r="HV120" s="119"/>
      <c r="HW120" s="119"/>
      <c r="HX120" s="119"/>
      <c r="HY120" s="119"/>
      <c r="HZ120" s="119"/>
      <c r="IA120" s="119"/>
      <c r="IB120" s="119"/>
      <c r="IC120" s="119"/>
      <c r="ID120" s="119"/>
      <c r="IE120" s="119"/>
      <c r="IF120" s="119"/>
      <c r="IG120" s="119"/>
      <c r="IH120" s="119"/>
      <c r="II120" s="119"/>
      <c r="IJ120" s="119"/>
      <c r="IK120" s="119"/>
      <c r="IL120" s="119"/>
      <c r="IM120" s="119"/>
      <c r="IN120" s="119"/>
      <c r="IO120" s="119"/>
      <c r="IP120" s="119"/>
      <c r="IQ120" s="119"/>
      <c r="IR120" s="119"/>
      <c r="IS120" s="119"/>
      <c r="IT120" s="119"/>
      <c r="IU120" s="119"/>
      <c r="IV120" s="119"/>
      <c r="IW120" s="119"/>
      <c r="IX120" s="119"/>
      <c r="IY120" s="119"/>
      <c r="IZ120" s="119"/>
      <c r="JA120" s="119"/>
      <c r="JB120" s="119"/>
      <c r="JC120" s="119"/>
      <c r="JD120" s="119"/>
      <c r="JE120" s="119"/>
      <c r="JF120" s="119"/>
      <c r="JG120" s="119"/>
    </row>
    <row r="121" spans="1:267" s="117" customFormat="1" ht="69" customHeight="1" x14ac:dyDescent="0.2">
      <c r="A121" s="239">
        <v>62</v>
      </c>
      <c r="B121" s="131" t="s">
        <v>361</v>
      </c>
      <c r="C121" s="137" t="s">
        <v>47</v>
      </c>
      <c r="D121" s="137" t="s">
        <v>387</v>
      </c>
      <c r="E121" s="144" t="s">
        <v>388</v>
      </c>
      <c r="F121" s="160" t="s">
        <v>389</v>
      </c>
      <c r="G121" s="136" t="s">
        <v>29</v>
      </c>
      <c r="H121" s="131" t="s">
        <v>36</v>
      </c>
      <c r="I121" s="137" t="s">
        <v>33</v>
      </c>
      <c r="J121" s="137" t="s">
        <v>47</v>
      </c>
      <c r="K121" s="137" t="s">
        <v>33</v>
      </c>
      <c r="L121" s="143">
        <v>125</v>
      </c>
      <c r="M121" s="133" t="s">
        <v>31</v>
      </c>
      <c r="N121" s="95">
        <v>4000</v>
      </c>
      <c r="O121" s="134">
        <v>44270</v>
      </c>
      <c r="P121" s="140">
        <v>44302</v>
      </c>
      <c r="Q121" s="139">
        <f t="shared" si="6"/>
        <v>13.333333333333334</v>
      </c>
      <c r="R121" s="135" t="s">
        <v>39</v>
      </c>
      <c r="S121" s="48">
        <v>300</v>
      </c>
      <c r="T121" s="141">
        <f>U121*100%/O121</f>
        <v>0</v>
      </c>
      <c r="U121" s="142">
        <v>0</v>
      </c>
      <c r="V121" s="59" t="s">
        <v>390</v>
      </c>
      <c r="W121" s="241" t="s">
        <v>391</v>
      </c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  <c r="AV121" s="119"/>
      <c r="AW121" s="119"/>
      <c r="AX121" s="119"/>
      <c r="AY121" s="119"/>
      <c r="AZ121" s="119"/>
      <c r="BA121" s="119"/>
      <c r="BB121" s="119"/>
      <c r="BC121" s="119"/>
      <c r="BD121" s="119"/>
      <c r="BE121" s="119"/>
      <c r="BF121" s="119"/>
      <c r="BG121" s="119"/>
      <c r="BH121" s="119"/>
      <c r="BI121" s="119"/>
      <c r="BJ121" s="119"/>
      <c r="BK121" s="119"/>
      <c r="BL121" s="119"/>
      <c r="BM121" s="119"/>
      <c r="BN121" s="119"/>
      <c r="BO121" s="119"/>
      <c r="BP121" s="119"/>
      <c r="BQ121" s="119"/>
      <c r="BR121" s="119"/>
      <c r="BS121" s="119"/>
      <c r="BT121" s="119"/>
      <c r="BU121" s="119"/>
      <c r="BV121" s="119"/>
      <c r="BW121" s="119"/>
      <c r="BX121" s="119"/>
      <c r="BY121" s="119"/>
      <c r="BZ121" s="119"/>
      <c r="CA121" s="119"/>
      <c r="CB121" s="119"/>
      <c r="CC121" s="119"/>
      <c r="CD121" s="119"/>
      <c r="CE121" s="119"/>
      <c r="CF121" s="119"/>
      <c r="CG121" s="119"/>
      <c r="CH121" s="119"/>
      <c r="CI121" s="119"/>
      <c r="CJ121" s="119"/>
      <c r="CK121" s="119"/>
      <c r="CL121" s="119"/>
      <c r="CM121" s="119"/>
      <c r="CN121" s="119"/>
      <c r="CO121" s="119"/>
      <c r="CP121" s="119"/>
      <c r="CQ121" s="119"/>
      <c r="CR121" s="119"/>
      <c r="CS121" s="119"/>
      <c r="CT121" s="119"/>
      <c r="CU121" s="119"/>
      <c r="CV121" s="119"/>
      <c r="CW121" s="119"/>
      <c r="CX121" s="119"/>
      <c r="CY121" s="119"/>
      <c r="CZ121" s="119"/>
      <c r="DA121" s="119"/>
      <c r="DB121" s="119"/>
      <c r="DC121" s="119"/>
      <c r="DD121" s="119"/>
      <c r="DE121" s="119"/>
      <c r="DF121" s="119"/>
      <c r="DG121" s="119"/>
      <c r="DH121" s="119"/>
      <c r="DI121" s="119"/>
      <c r="DJ121" s="119"/>
      <c r="DK121" s="119"/>
      <c r="DL121" s="119"/>
      <c r="DM121" s="119"/>
      <c r="DN121" s="119"/>
      <c r="DO121" s="119"/>
      <c r="DP121" s="119"/>
      <c r="DQ121" s="119"/>
      <c r="DR121" s="119"/>
      <c r="DS121" s="119"/>
      <c r="DT121" s="119"/>
      <c r="DU121" s="119"/>
      <c r="DV121" s="119"/>
      <c r="DW121" s="119"/>
      <c r="DX121" s="119"/>
      <c r="DY121" s="119"/>
      <c r="DZ121" s="119"/>
      <c r="EA121" s="119"/>
      <c r="EB121" s="119"/>
      <c r="EC121" s="119"/>
      <c r="ED121" s="119"/>
      <c r="EE121" s="119"/>
      <c r="EF121" s="119"/>
      <c r="EG121" s="119"/>
      <c r="EH121" s="119"/>
      <c r="EI121" s="119"/>
      <c r="EJ121" s="119"/>
      <c r="EK121" s="119"/>
      <c r="EL121" s="119"/>
      <c r="EM121" s="119"/>
      <c r="EN121" s="119"/>
      <c r="EO121" s="119"/>
      <c r="EP121" s="119"/>
      <c r="EQ121" s="119"/>
      <c r="ER121" s="119"/>
      <c r="ES121" s="119"/>
      <c r="ET121" s="119"/>
      <c r="EU121" s="119"/>
      <c r="EV121" s="119"/>
      <c r="EW121" s="119"/>
      <c r="EX121" s="119"/>
      <c r="EY121" s="119"/>
      <c r="EZ121" s="119"/>
      <c r="FA121" s="119"/>
      <c r="FB121" s="119"/>
      <c r="FC121" s="119"/>
      <c r="FD121" s="119"/>
      <c r="FE121" s="119"/>
      <c r="FF121" s="119"/>
      <c r="FG121" s="119"/>
      <c r="FH121" s="119"/>
      <c r="FI121" s="119"/>
      <c r="FJ121" s="119"/>
      <c r="FK121" s="119"/>
      <c r="FL121" s="119"/>
      <c r="FM121" s="119"/>
      <c r="FN121" s="119"/>
      <c r="FO121" s="119"/>
      <c r="FP121" s="119"/>
      <c r="FQ121" s="119"/>
      <c r="FR121" s="119"/>
      <c r="FS121" s="119"/>
      <c r="FT121" s="119"/>
      <c r="FU121" s="119"/>
      <c r="FV121" s="119"/>
      <c r="FW121" s="119"/>
      <c r="FX121" s="119"/>
      <c r="FY121" s="119"/>
      <c r="FZ121" s="119"/>
      <c r="GA121" s="119"/>
      <c r="GB121" s="119"/>
      <c r="GC121" s="119"/>
      <c r="GD121" s="119"/>
      <c r="GE121" s="119"/>
      <c r="GF121" s="119"/>
      <c r="GG121" s="119"/>
      <c r="GH121" s="119"/>
      <c r="GI121" s="119"/>
      <c r="GJ121" s="119"/>
      <c r="GK121" s="119"/>
      <c r="GL121" s="119"/>
      <c r="GM121" s="119"/>
      <c r="GN121" s="119"/>
      <c r="GO121" s="119"/>
      <c r="GP121" s="119"/>
      <c r="GQ121" s="119"/>
      <c r="GR121" s="119"/>
      <c r="GS121" s="119"/>
      <c r="GT121" s="119"/>
      <c r="GU121" s="119"/>
      <c r="GV121" s="119"/>
      <c r="GW121" s="119"/>
      <c r="GX121" s="119"/>
      <c r="GY121" s="119"/>
      <c r="GZ121" s="119"/>
      <c r="HA121" s="119"/>
      <c r="HB121" s="119"/>
      <c r="HC121" s="119"/>
      <c r="HD121" s="119"/>
      <c r="HE121" s="119"/>
      <c r="HF121" s="119"/>
      <c r="HG121" s="119"/>
      <c r="HH121" s="119"/>
      <c r="HI121" s="119"/>
      <c r="HJ121" s="119"/>
      <c r="HK121" s="119"/>
      <c r="HL121" s="119"/>
      <c r="HM121" s="119"/>
      <c r="HN121" s="119"/>
      <c r="HO121" s="119"/>
      <c r="HP121" s="119"/>
      <c r="HQ121" s="119"/>
      <c r="HR121" s="119"/>
      <c r="HS121" s="119"/>
      <c r="HT121" s="119"/>
      <c r="HU121" s="119"/>
      <c r="HV121" s="119"/>
      <c r="HW121" s="119"/>
      <c r="HX121" s="119"/>
      <c r="HY121" s="119"/>
      <c r="HZ121" s="119"/>
      <c r="IA121" s="119"/>
      <c r="IB121" s="119"/>
      <c r="IC121" s="119"/>
      <c r="ID121" s="119"/>
      <c r="IE121" s="119"/>
      <c r="IF121" s="119"/>
      <c r="IG121" s="119"/>
      <c r="IH121" s="119"/>
      <c r="II121" s="119"/>
      <c r="IJ121" s="119"/>
      <c r="IK121" s="119"/>
      <c r="IL121" s="119"/>
      <c r="IM121" s="119"/>
      <c r="IN121" s="119"/>
      <c r="IO121" s="119"/>
      <c r="IP121" s="119"/>
      <c r="IQ121" s="119"/>
      <c r="IR121" s="119"/>
      <c r="IS121" s="119"/>
      <c r="IT121" s="119"/>
      <c r="IU121" s="119"/>
      <c r="IV121" s="119"/>
      <c r="IW121" s="119"/>
      <c r="IX121" s="119"/>
      <c r="IY121" s="119"/>
      <c r="IZ121" s="119"/>
      <c r="JA121" s="119"/>
      <c r="JB121" s="119"/>
      <c r="JC121" s="119"/>
      <c r="JD121" s="119"/>
      <c r="JE121" s="119"/>
      <c r="JF121" s="119"/>
      <c r="JG121" s="119"/>
    </row>
    <row r="122" spans="1:267" s="117" customFormat="1" ht="69" customHeight="1" x14ac:dyDescent="0.2">
      <c r="A122" s="239">
        <v>63</v>
      </c>
      <c r="B122" s="131" t="s">
        <v>361</v>
      </c>
      <c r="C122" s="137" t="s">
        <v>47</v>
      </c>
      <c r="D122" s="137" t="s">
        <v>392</v>
      </c>
      <c r="E122" s="144" t="s">
        <v>393</v>
      </c>
      <c r="F122" s="160" t="s">
        <v>394</v>
      </c>
      <c r="G122" s="136" t="s">
        <v>29</v>
      </c>
      <c r="H122" s="131" t="s">
        <v>45</v>
      </c>
      <c r="I122" s="137" t="s">
        <v>37</v>
      </c>
      <c r="J122" s="137" t="s">
        <v>47</v>
      </c>
      <c r="K122" s="137" t="s">
        <v>37</v>
      </c>
      <c r="L122" s="143">
        <v>25</v>
      </c>
      <c r="M122" s="133" t="s">
        <v>31</v>
      </c>
      <c r="N122" s="95">
        <v>65000</v>
      </c>
      <c r="O122" s="134">
        <v>44270</v>
      </c>
      <c r="P122" s="140">
        <v>44316</v>
      </c>
      <c r="Q122" s="139">
        <f t="shared" si="6"/>
        <v>65000</v>
      </c>
      <c r="R122" s="135" t="s">
        <v>32</v>
      </c>
      <c r="S122" s="48">
        <v>1</v>
      </c>
      <c r="T122" s="141">
        <f>U122*100%/O122</f>
        <v>0.16839349446577817</v>
      </c>
      <c r="U122" s="142">
        <v>7454.78</v>
      </c>
      <c r="V122" s="59" t="s">
        <v>184</v>
      </c>
      <c r="W122" s="241" t="s">
        <v>185</v>
      </c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119"/>
      <c r="BL122" s="119"/>
      <c r="BM122" s="119"/>
      <c r="BN122" s="119"/>
      <c r="BO122" s="119"/>
      <c r="BP122" s="119"/>
      <c r="BQ122" s="119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19"/>
      <c r="CB122" s="119"/>
      <c r="CC122" s="119"/>
      <c r="CD122" s="119"/>
      <c r="CE122" s="119"/>
      <c r="CF122" s="119"/>
      <c r="CG122" s="119"/>
      <c r="CH122" s="119"/>
      <c r="CI122" s="119"/>
      <c r="CJ122" s="119"/>
      <c r="CK122" s="119"/>
      <c r="CL122" s="119"/>
      <c r="CM122" s="119"/>
      <c r="CN122" s="119"/>
      <c r="CO122" s="119"/>
      <c r="CP122" s="119"/>
      <c r="CQ122" s="119"/>
      <c r="CR122" s="119"/>
      <c r="CS122" s="119"/>
      <c r="CT122" s="119"/>
      <c r="CU122" s="119"/>
      <c r="CV122" s="119"/>
      <c r="CW122" s="119"/>
      <c r="CX122" s="119"/>
      <c r="CY122" s="119"/>
      <c r="CZ122" s="119"/>
      <c r="DA122" s="119"/>
      <c r="DB122" s="119"/>
      <c r="DC122" s="119"/>
      <c r="DD122" s="119"/>
      <c r="DE122" s="119"/>
      <c r="DF122" s="119"/>
      <c r="DG122" s="119"/>
      <c r="DH122" s="119"/>
      <c r="DI122" s="119"/>
      <c r="DJ122" s="119"/>
      <c r="DK122" s="119"/>
      <c r="DL122" s="119"/>
      <c r="DM122" s="119"/>
      <c r="DN122" s="119"/>
      <c r="DO122" s="119"/>
      <c r="DP122" s="119"/>
      <c r="DQ122" s="119"/>
      <c r="DR122" s="119"/>
      <c r="DS122" s="119"/>
      <c r="DT122" s="119"/>
      <c r="DU122" s="119"/>
      <c r="DV122" s="119"/>
      <c r="DW122" s="119"/>
      <c r="DX122" s="119"/>
      <c r="DY122" s="119"/>
      <c r="DZ122" s="119"/>
      <c r="EA122" s="119"/>
      <c r="EB122" s="119"/>
      <c r="EC122" s="119"/>
      <c r="ED122" s="119"/>
      <c r="EE122" s="119"/>
      <c r="EF122" s="119"/>
      <c r="EG122" s="119"/>
      <c r="EH122" s="119"/>
      <c r="EI122" s="119"/>
      <c r="EJ122" s="119"/>
      <c r="EK122" s="119"/>
      <c r="EL122" s="119"/>
      <c r="EM122" s="119"/>
      <c r="EN122" s="119"/>
      <c r="EO122" s="119"/>
      <c r="EP122" s="119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19"/>
      <c r="FA122" s="119"/>
      <c r="FB122" s="119"/>
      <c r="FC122" s="119"/>
      <c r="FD122" s="119"/>
      <c r="FE122" s="119"/>
      <c r="FF122" s="119"/>
      <c r="FG122" s="119"/>
      <c r="FH122" s="119"/>
      <c r="FI122" s="119"/>
      <c r="FJ122" s="119"/>
      <c r="FK122" s="119"/>
      <c r="FL122" s="119"/>
      <c r="FM122" s="119"/>
      <c r="FN122" s="119"/>
      <c r="FO122" s="119"/>
      <c r="FP122" s="119"/>
      <c r="FQ122" s="119"/>
      <c r="FR122" s="119"/>
      <c r="FS122" s="119"/>
      <c r="FT122" s="119"/>
      <c r="FU122" s="119"/>
      <c r="FV122" s="119"/>
      <c r="FW122" s="119"/>
      <c r="FX122" s="119"/>
      <c r="FY122" s="119"/>
      <c r="FZ122" s="119"/>
      <c r="GA122" s="119"/>
      <c r="GB122" s="119"/>
      <c r="GC122" s="119"/>
      <c r="GD122" s="119"/>
      <c r="GE122" s="119"/>
      <c r="GF122" s="119"/>
      <c r="GG122" s="119"/>
      <c r="GH122" s="119"/>
      <c r="GI122" s="119"/>
      <c r="GJ122" s="119"/>
      <c r="GK122" s="119"/>
      <c r="GL122" s="119"/>
      <c r="GM122" s="119"/>
      <c r="GN122" s="119"/>
      <c r="GO122" s="119"/>
      <c r="GP122" s="119"/>
      <c r="GQ122" s="119"/>
      <c r="GR122" s="119"/>
      <c r="GS122" s="119"/>
      <c r="GT122" s="119"/>
      <c r="GU122" s="119"/>
      <c r="GV122" s="119"/>
      <c r="GW122" s="119"/>
      <c r="GX122" s="119"/>
      <c r="GY122" s="119"/>
      <c r="GZ122" s="119"/>
      <c r="HA122" s="119"/>
      <c r="HB122" s="119"/>
      <c r="HC122" s="119"/>
      <c r="HD122" s="119"/>
      <c r="HE122" s="119"/>
      <c r="HF122" s="119"/>
      <c r="HG122" s="119"/>
      <c r="HH122" s="119"/>
      <c r="HI122" s="119"/>
      <c r="HJ122" s="119"/>
      <c r="HK122" s="119"/>
      <c r="HL122" s="119"/>
      <c r="HM122" s="119"/>
      <c r="HN122" s="119"/>
      <c r="HO122" s="119"/>
      <c r="HP122" s="119"/>
      <c r="HQ122" s="119"/>
      <c r="HR122" s="119"/>
      <c r="HS122" s="119"/>
      <c r="HT122" s="119"/>
      <c r="HU122" s="119"/>
      <c r="HV122" s="119"/>
      <c r="HW122" s="119"/>
      <c r="HX122" s="119"/>
      <c r="HY122" s="119"/>
      <c r="HZ122" s="119"/>
      <c r="IA122" s="119"/>
      <c r="IB122" s="119"/>
      <c r="IC122" s="119"/>
      <c r="ID122" s="119"/>
      <c r="IE122" s="119"/>
      <c r="IF122" s="119"/>
      <c r="IG122" s="119"/>
      <c r="IH122" s="119"/>
      <c r="II122" s="119"/>
      <c r="IJ122" s="119"/>
      <c r="IK122" s="119"/>
      <c r="IL122" s="119"/>
      <c r="IM122" s="119"/>
      <c r="IN122" s="119"/>
      <c r="IO122" s="119"/>
      <c r="IP122" s="119"/>
      <c r="IQ122" s="119"/>
      <c r="IR122" s="119"/>
      <c r="IS122" s="119"/>
      <c r="IT122" s="119"/>
      <c r="IU122" s="119"/>
      <c r="IV122" s="119"/>
      <c r="IW122" s="119"/>
      <c r="IX122" s="119"/>
      <c r="IY122" s="119"/>
      <c r="IZ122" s="119"/>
      <c r="JA122" s="119"/>
      <c r="JB122" s="119"/>
      <c r="JC122" s="119"/>
      <c r="JD122" s="119"/>
      <c r="JE122" s="119"/>
      <c r="JF122" s="119"/>
      <c r="JG122" s="119"/>
    </row>
    <row r="123" spans="1:267" s="117" customFormat="1" ht="69" customHeight="1" x14ac:dyDescent="0.2">
      <c r="A123" s="436">
        <v>64</v>
      </c>
      <c r="B123" s="353" t="s">
        <v>361</v>
      </c>
      <c r="C123" s="354" t="s">
        <v>47</v>
      </c>
      <c r="D123" s="354" t="s">
        <v>395</v>
      </c>
      <c r="E123" s="356" t="s">
        <v>396</v>
      </c>
      <c r="F123" s="160" t="s">
        <v>397</v>
      </c>
      <c r="G123" s="372" t="s">
        <v>310</v>
      </c>
      <c r="H123" s="353" t="s">
        <v>36</v>
      </c>
      <c r="I123" s="354" t="s">
        <v>33</v>
      </c>
      <c r="J123" s="354" t="s">
        <v>47</v>
      </c>
      <c r="K123" s="354" t="s">
        <v>33</v>
      </c>
      <c r="L123" s="374">
        <v>120</v>
      </c>
      <c r="M123" s="367" t="s">
        <v>31</v>
      </c>
      <c r="N123" s="95">
        <v>475164.8</v>
      </c>
      <c r="O123" s="368">
        <v>44270</v>
      </c>
      <c r="P123" s="371">
        <v>44337</v>
      </c>
      <c r="Q123" s="139">
        <f t="shared" si="6"/>
        <v>679.77796852646634</v>
      </c>
      <c r="R123" s="135" t="s">
        <v>34</v>
      </c>
      <c r="S123" s="48">
        <v>699</v>
      </c>
      <c r="T123" s="375">
        <f>U123*100%/573086.16</f>
        <v>0</v>
      </c>
      <c r="U123" s="355">
        <v>0</v>
      </c>
      <c r="V123" s="373" t="s">
        <v>398</v>
      </c>
      <c r="W123" s="438" t="s">
        <v>399</v>
      </c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119"/>
      <c r="AR123" s="119"/>
      <c r="AS123" s="119"/>
      <c r="AT123" s="119"/>
      <c r="AU123" s="119"/>
      <c r="AV123" s="119"/>
      <c r="AW123" s="119"/>
      <c r="AX123" s="119"/>
      <c r="AY123" s="119"/>
      <c r="AZ123" s="119"/>
      <c r="BA123" s="119"/>
      <c r="BB123" s="119"/>
      <c r="BC123" s="119"/>
      <c r="BD123" s="119"/>
      <c r="BE123" s="119"/>
      <c r="BF123" s="119"/>
      <c r="BG123" s="119"/>
      <c r="BH123" s="119"/>
      <c r="BI123" s="119"/>
      <c r="BJ123" s="119"/>
      <c r="BK123" s="119"/>
      <c r="BL123" s="119"/>
      <c r="BM123" s="119"/>
      <c r="BN123" s="119"/>
      <c r="BO123" s="119"/>
      <c r="BP123" s="119"/>
      <c r="BQ123" s="119"/>
      <c r="BR123" s="119"/>
      <c r="BS123" s="119"/>
      <c r="BT123" s="119"/>
      <c r="BU123" s="119"/>
      <c r="BV123" s="119"/>
      <c r="BW123" s="119"/>
      <c r="BX123" s="119"/>
      <c r="BY123" s="119"/>
      <c r="BZ123" s="119"/>
      <c r="CA123" s="119"/>
      <c r="CB123" s="119"/>
      <c r="CC123" s="119"/>
      <c r="CD123" s="119"/>
      <c r="CE123" s="119"/>
      <c r="CF123" s="119"/>
      <c r="CG123" s="119"/>
      <c r="CH123" s="119"/>
      <c r="CI123" s="119"/>
      <c r="CJ123" s="119"/>
      <c r="CK123" s="119"/>
      <c r="CL123" s="119"/>
      <c r="CM123" s="119"/>
      <c r="CN123" s="119"/>
      <c r="CO123" s="119"/>
      <c r="CP123" s="119"/>
      <c r="CQ123" s="119"/>
      <c r="CR123" s="119"/>
      <c r="CS123" s="119"/>
      <c r="CT123" s="119"/>
      <c r="CU123" s="119"/>
      <c r="CV123" s="119"/>
      <c r="CW123" s="119"/>
      <c r="CX123" s="119"/>
      <c r="CY123" s="119"/>
      <c r="CZ123" s="119"/>
      <c r="DA123" s="119"/>
      <c r="DB123" s="119"/>
      <c r="DC123" s="119"/>
      <c r="DD123" s="119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9"/>
      <c r="FJ123" s="119"/>
      <c r="FK123" s="119"/>
      <c r="FL123" s="119"/>
      <c r="FM123" s="119"/>
      <c r="FN123" s="119"/>
      <c r="FO123" s="119"/>
      <c r="FP123" s="119"/>
      <c r="FQ123" s="119"/>
      <c r="FR123" s="119"/>
      <c r="FS123" s="119"/>
      <c r="FT123" s="119"/>
      <c r="FU123" s="119"/>
      <c r="FV123" s="119"/>
      <c r="FW123" s="119"/>
      <c r="FX123" s="119"/>
      <c r="FY123" s="119"/>
      <c r="FZ123" s="119"/>
      <c r="GA123" s="119"/>
      <c r="GB123" s="119"/>
      <c r="GC123" s="119"/>
      <c r="GD123" s="119"/>
      <c r="GE123" s="119"/>
      <c r="GF123" s="119"/>
      <c r="GG123" s="119"/>
      <c r="GH123" s="119"/>
      <c r="GI123" s="119"/>
      <c r="GJ123" s="119"/>
      <c r="GK123" s="119"/>
      <c r="GL123" s="119"/>
      <c r="GM123" s="119"/>
      <c r="GN123" s="119"/>
      <c r="GO123" s="119"/>
      <c r="GP123" s="119"/>
      <c r="GQ123" s="119"/>
      <c r="GR123" s="119"/>
      <c r="GS123" s="119"/>
      <c r="GT123" s="119"/>
      <c r="GU123" s="119"/>
      <c r="GV123" s="119"/>
      <c r="GW123" s="119"/>
      <c r="GX123" s="119"/>
      <c r="GY123" s="119"/>
      <c r="GZ123" s="119"/>
      <c r="HA123" s="119"/>
      <c r="HB123" s="119"/>
      <c r="HC123" s="119"/>
      <c r="HD123" s="119"/>
      <c r="HE123" s="119"/>
      <c r="HF123" s="119"/>
      <c r="HG123" s="119"/>
      <c r="HH123" s="119"/>
      <c r="HI123" s="119"/>
      <c r="HJ123" s="119"/>
      <c r="HK123" s="119"/>
      <c r="HL123" s="119"/>
      <c r="HM123" s="119"/>
      <c r="HN123" s="119"/>
      <c r="HO123" s="119"/>
      <c r="HP123" s="119"/>
      <c r="HQ123" s="119"/>
      <c r="HR123" s="119"/>
      <c r="HS123" s="119"/>
      <c r="HT123" s="119"/>
      <c r="HU123" s="119"/>
      <c r="HV123" s="119"/>
      <c r="HW123" s="119"/>
      <c r="HX123" s="119"/>
      <c r="HY123" s="119"/>
      <c r="HZ123" s="119"/>
      <c r="IA123" s="119"/>
      <c r="IB123" s="119"/>
      <c r="IC123" s="119"/>
      <c r="ID123" s="119"/>
      <c r="IE123" s="119"/>
      <c r="IF123" s="119"/>
      <c r="IG123" s="119"/>
      <c r="IH123" s="119"/>
      <c r="II123" s="119"/>
      <c r="IJ123" s="119"/>
      <c r="IK123" s="119"/>
      <c r="IL123" s="119"/>
      <c r="IM123" s="119"/>
      <c r="IN123" s="119"/>
      <c r="IO123" s="119"/>
      <c r="IP123" s="119"/>
      <c r="IQ123" s="119"/>
      <c r="IR123" s="119"/>
      <c r="IS123" s="119"/>
      <c r="IT123" s="119"/>
      <c r="IU123" s="119"/>
      <c r="IV123" s="119"/>
      <c r="IW123" s="119"/>
      <c r="IX123" s="119"/>
      <c r="IY123" s="119"/>
      <c r="IZ123" s="119"/>
      <c r="JA123" s="119"/>
      <c r="JB123" s="119"/>
      <c r="JC123" s="119"/>
      <c r="JD123" s="119"/>
      <c r="JE123" s="119"/>
      <c r="JF123" s="119"/>
      <c r="JG123" s="119"/>
    </row>
    <row r="124" spans="1:267" s="117" customFormat="1" ht="69" customHeight="1" x14ac:dyDescent="0.2">
      <c r="A124" s="436"/>
      <c r="B124" s="353"/>
      <c r="C124" s="354"/>
      <c r="D124" s="354"/>
      <c r="E124" s="356"/>
      <c r="F124" s="160" t="s">
        <v>400</v>
      </c>
      <c r="G124" s="372"/>
      <c r="H124" s="353"/>
      <c r="I124" s="354"/>
      <c r="J124" s="354"/>
      <c r="K124" s="354"/>
      <c r="L124" s="374"/>
      <c r="M124" s="367"/>
      <c r="N124" s="95">
        <v>97921.36</v>
      </c>
      <c r="O124" s="368"/>
      <c r="P124" s="371"/>
      <c r="Q124" s="139">
        <f t="shared" si="6"/>
        <v>461.89320754716982</v>
      </c>
      <c r="R124" s="135"/>
      <c r="S124" s="48">
        <v>212</v>
      </c>
      <c r="T124" s="375"/>
      <c r="U124" s="355"/>
      <c r="V124" s="373"/>
      <c r="W124" s="438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119"/>
      <c r="AS124" s="119"/>
      <c r="AT124" s="119"/>
      <c r="AU124" s="119"/>
      <c r="AV124" s="119"/>
      <c r="AW124" s="119"/>
      <c r="AX124" s="119"/>
      <c r="AY124" s="119"/>
      <c r="AZ124" s="119"/>
      <c r="BA124" s="119"/>
      <c r="BB124" s="119"/>
      <c r="BC124" s="119"/>
      <c r="BD124" s="119"/>
      <c r="BE124" s="119"/>
      <c r="BF124" s="119"/>
      <c r="BG124" s="119"/>
      <c r="BH124" s="119"/>
      <c r="BI124" s="119"/>
      <c r="BJ124" s="119"/>
      <c r="BK124" s="119"/>
      <c r="BL124" s="119"/>
      <c r="BM124" s="119"/>
      <c r="BN124" s="119"/>
      <c r="BO124" s="119"/>
      <c r="BP124" s="119"/>
      <c r="BQ124" s="119"/>
      <c r="BR124" s="119"/>
      <c r="BS124" s="119"/>
      <c r="BT124" s="119"/>
      <c r="BU124" s="119"/>
      <c r="BV124" s="119"/>
      <c r="BW124" s="119"/>
      <c r="BX124" s="119"/>
      <c r="BY124" s="119"/>
      <c r="BZ124" s="119"/>
      <c r="CA124" s="119"/>
      <c r="CB124" s="119"/>
      <c r="CC124" s="119"/>
      <c r="CD124" s="119"/>
      <c r="CE124" s="119"/>
      <c r="CF124" s="119"/>
      <c r="CG124" s="119"/>
      <c r="CH124" s="119"/>
      <c r="CI124" s="119"/>
      <c r="CJ124" s="119"/>
      <c r="CK124" s="119"/>
      <c r="CL124" s="119"/>
      <c r="CM124" s="119"/>
      <c r="CN124" s="119"/>
      <c r="CO124" s="119"/>
      <c r="CP124" s="119"/>
      <c r="CQ124" s="119"/>
      <c r="CR124" s="119"/>
      <c r="CS124" s="119"/>
      <c r="CT124" s="119"/>
      <c r="CU124" s="119"/>
      <c r="CV124" s="119"/>
      <c r="CW124" s="119"/>
      <c r="CX124" s="119"/>
      <c r="CY124" s="119"/>
      <c r="CZ124" s="119"/>
      <c r="DA124" s="119"/>
      <c r="DB124" s="119"/>
      <c r="DC124" s="119"/>
      <c r="DD124" s="119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9"/>
      <c r="FJ124" s="119"/>
      <c r="FK124" s="119"/>
      <c r="FL124" s="119"/>
      <c r="FM124" s="119"/>
      <c r="FN124" s="119"/>
      <c r="FO124" s="119"/>
      <c r="FP124" s="119"/>
      <c r="FQ124" s="119"/>
      <c r="FR124" s="119"/>
      <c r="FS124" s="119"/>
      <c r="FT124" s="119"/>
      <c r="FU124" s="119"/>
      <c r="FV124" s="119"/>
      <c r="FW124" s="119"/>
      <c r="FX124" s="119"/>
      <c r="FY124" s="119"/>
      <c r="FZ124" s="119"/>
      <c r="GA124" s="119"/>
      <c r="GB124" s="119"/>
      <c r="GC124" s="119"/>
      <c r="GD124" s="119"/>
      <c r="GE124" s="119"/>
      <c r="GF124" s="119"/>
      <c r="GG124" s="119"/>
      <c r="GH124" s="119"/>
      <c r="GI124" s="119"/>
      <c r="GJ124" s="119"/>
      <c r="GK124" s="119"/>
      <c r="GL124" s="119"/>
      <c r="GM124" s="119"/>
      <c r="GN124" s="119"/>
      <c r="GO124" s="119"/>
      <c r="GP124" s="119"/>
      <c r="GQ124" s="119"/>
      <c r="GR124" s="119"/>
      <c r="GS124" s="119"/>
      <c r="GT124" s="119"/>
      <c r="GU124" s="119"/>
      <c r="GV124" s="119"/>
      <c r="GW124" s="119"/>
      <c r="GX124" s="119"/>
      <c r="GY124" s="119"/>
      <c r="GZ124" s="119"/>
      <c r="HA124" s="119"/>
      <c r="HB124" s="119"/>
      <c r="HC124" s="119"/>
      <c r="HD124" s="119"/>
      <c r="HE124" s="119"/>
      <c r="HF124" s="119"/>
      <c r="HG124" s="119"/>
      <c r="HH124" s="119"/>
      <c r="HI124" s="119"/>
      <c r="HJ124" s="119"/>
      <c r="HK124" s="119"/>
      <c r="HL124" s="119"/>
      <c r="HM124" s="119"/>
      <c r="HN124" s="119"/>
      <c r="HO124" s="119"/>
      <c r="HP124" s="119"/>
      <c r="HQ124" s="119"/>
      <c r="HR124" s="119"/>
      <c r="HS124" s="119"/>
      <c r="HT124" s="119"/>
      <c r="HU124" s="119"/>
      <c r="HV124" s="119"/>
      <c r="HW124" s="119"/>
      <c r="HX124" s="119"/>
      <c r="HY124" s="119"/>
      <c r="HZ124" s="119"/>
      <c r="IA124" s="119"/>
      <c r="IB124" s="119"/>
      <c r="IC124" s="119"/>
      <c r="ID124" s="119"/>
      <c r="IE124" s="119"/>
      <c r="IF124" s="119"/>
      <c r="IG124" s="119"/>
      <c r="IH124" s="119"/>
      <c r="II124" s="119"/>
      <c r="IJ124" s="119"/>
      <c r="IK124" s="119"/>
      <c r="IL124" s="119"/>
      <c r="IM124" s="119"/>
      <c r="IN124" s="119"/>
      <c r="IO124" s="119"/>
      <c r="IP124" s="119"/>
      <c r="IQ124" s="119"/>
      <c r="IR124" s="119"/>
      <c r="IS124" s="119"/>
      <c r="IT124" s="119"/>
      <c r="IU124" s="119"/>
      <c r="IV124" s="119"/>
      <c r="IW124" s="119"/>
      <c r="IX124" s="119"/>
      <c r="IY124" s="119"/>
      <c r="IZ124" s="119"/>
      <c r="JA124" s="119"/>
      <c r="JB124" s="119"/>
      <c r="JC124" s="119"/>
      <c r="JD124" s="119"/>
      <c r="JE124" s="119"/>
      <c r="JF124" s="119"/>
      <c r="JG124" s="119"/>
    </row>
    <row r="125" spans="1:267" s="117" customFormat="1" ht="69" customHeight="1" x14ac:dyDescent="0.2">
      <c r="A125" s="436">
        <v>65</v>
      </c>
      <c r="B125" s="353" t="s">
        <v>361</v>
      </c>
      <c r="C125" s="354" t="s">
        <v>47</v>
      </c>
      <c r="D125" s="354" t="s">
        <v>401</v>
      </c>
      <c r="E125" s="356" t="s">
        <v>402</v>
      </c>
      <c r="F125" s="160" t="s">
        <v>403</v>
      </c>
      <c r="G125" s="372" t="s">
        <v>29</v>
      </c>
      <c r="H125" s="353" t="s">
        <v>45</v>
      </c>
      <c r="I125" s="354" t="s">
        <v>404</v>
      </c>
      <c r="J125" s="354" t="s">
        <v>47</v>
      </c>
      <c r="K125" s="354" t="s">
        <v>404</v>
      </c>
      <c r="L125" s="374">
        <v>650</v>
      </c>
      <c r="M125" s="367" t="s">
        <v>31</v>
      </c>
      <c r="N125" s="95">
        <v>223640</v>
      </c>
      <c r="O125" s="368">
        <v>44277</v>
      </c>
      <c r="P125" s="371">
        <v>44337</v>
      </c>
      <c r="Q125" s="139">
        <f t="shared" si="6"/>
        <v>316.3224893917963</v>
      </c>
      <c r="R125" s="135" t="s">
        <v>34</v>
      </c>
      <c r="S125" s="48">
        <v>707</v>
      </c>
      <c r="T125" s="375">
        <f>U125*100%/328745</f>
        <v>0.10213448113279289</v>
      </c>
      <c r="U125" s="355">
        <v>33576.199999999997</v>
      </c>
      <c r="V125" s="373" t="s">
        <v>405</v>
      </c>
      <c r="W125" s="438" t="s">
        <v>406</v>
      </c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119"/>
      <c r="AR125" s="119"/>
      <c r="AS125" s="119"/>
      <c r="AT125" s="119"/>
      <c r="AU125" s="119"/>
      <c r="AV125" s="119"/>
      <c r="AW125" s="119"/>
      <c r="AX125" s="119"/>
      <c r="AY125" s="119"/>
      <c r="AZ125" s="119"/>
      <c r="BA125" s="119"/>
      <c r="BB125" s="119"/>
      <c r="BC125" s="119"/>
      <c r="BD125" s="119"/>
      <c r="BE125" s="119"/>
      <c r="BF125" s="119"/>
      <c r="BG125" s="119"/>
      <c r="BH125" s="119"/>
      <c r="BI125" s="119"/>
      <c r="BJ125" s="119"/>
      <c r="BK125" s="119"/>
      <c r="BL125" s="119"/>
      <c r="BM125" s="119"/>
      <c r="BN125" s="119"/>
      <c r="BO125" s="119"/>
      <c r="BP125" s="119"/>
      <c r="BQ125" s="119"/>
      <c r="BR125" s="119"/>
      <c r="BS125" s="119"/>
      <c r="BT125" s="119"/>
      <c r="BU125" s="119"/>
      <c r="BV125" s="119"/>
      <c r="BW125" s="119"/>
      <c r="BX125" s="119"/>
      <c r="BY125" s="119"/>
      <c r="BZ125" s="119"/>
      <c r="CA125" s="119"/>
      <c r="CB125" s="119"/>
      <c r="CC125" s="119"/>
      <c r="CD125" s="119"/>
      <c r="CE125" s="119"/>
      <c r="CF125" s="119"/>
      <c r="CG125" s="119"/>
      <c r="CH125" s="119"/>
      <c r="CI125" s="119"/>
      <c r="CJ125" s="119"/>
      <c r="CK125" s="119"/>
      <c r="CL125" s="119"/>
      <c r="CM125" s="119"/>
      <c r="CN125" s="119"/>
      <c r="CO125" s="119"/>
      <c r="CP125" s="119"/>
      <c r="CQ125" s="119"/>
      <c r="CR125" s="119"/>
      <c r="CS125" s="119"/>
      <c r="CT125" s="119"/>
      <c r="CU125" s="119"/>
      <c r="CV125" s="119"/>
      <c r="CW125" s="119"/>
      <c r="CX125" s="119"/>
      <c r="CY125" s="119"/>
      <c r="CZ125" s="119"/>
      <c r="DA125" s="119"/>
      <c r="DB125" s="119"/>
      <c r="DC125" s="119"/>
      <c r="DD125" s="119"/>
      <c r="DE125" s="119"/>
      <c r="DF125" s="119"/>
      <c r="DG125" s="119"/>
      <c r="DH125" s="119"/>
      <c r="DI125" s="119"/>
      <c r="DJ125" s="119"/>
      <c r="DK125" s="119"/>
      <c r="DL125" s="119"/>
      <c r="DM125" s="119"/>
      <c r="DN125" s="119"/>
      <c r="DO125" s="119"/>
      <c r="DP125" s="119"/>
      <c r="DQ125" s="119"/>
      <c r="DR125" s="119"/>
      <c r="DS125" s="119"/>
      <c r="DT125" s="119"/>
      <c r="DU125" s="119"/>
      <c r="DV125" s="119"/>
      <c r="DW125" s="119"/>
      <c r="DX125" s="119"/>
      <c r="DY125" s="119"/>
      <c r="DZ125" s="119"/>
      <c r="EA125" s="119"/>
      <c r="EB125" s="119"/>
      <c r="EC125" s="119"/>
      <c r="ED125" s="119"/>
      <c r="EE125" s="119"/>
      <c r="EF125" s="119"/>
      <c r="EG125" s="119"/>
      <c r="EH125" s="119"/>
      <c r="EI125" s="119"/>
      <c r="EJ125" s="119"/>
      <c r="EK125" s="119"/>
      <c r="EL125" s="119"/>
      <c r="EM125" s="119"/>
      <c r="EN125" s="119"/>
      <c r="EO125" s="119"/>
      <c r="EP125" s="119"/>
      <c r="EQ125" s="119"/>
      <c r="ER125" s="119"/>
      <c r="ES125" s="119"/>
      <c r="ET125" s="119"/>
      <c r="EU125" s="119"/>
      <c r="EV125" s="119"/>
      <c r="EW125" s="119"/>
      <c r="EX125" s="119"/>
      <c r="EY125" s="119"/>
      <c r="EZ125" s="119"/>
      <c r="FA125" s="119"/>
      <c r="FB125" s="119"/>
      <c r="FC125" s="119"/>
      <c r="FD125" s="119"/>
      <c r="FE125" s="119"/>
      <c r="FF125" s="119"/>
      <c r="FG125" s="119"/>
      <c r="FH125" s="119"/>
      <c r="FI125" s="119"/>
      <c r="FJ125" s="119"/>
      <c r="FK125" s="119"/>
      <c r="FL125" s="119"/>
      <c r="FM125" s="119"/>
      <c r="FN125" s="119"/>
      <c r="FO125" s="119"/>
      <c r="FP125" s="119"/>
      <c r="FQ125" s="119"/>
      <c r="FR125" s="119"/>
      <c r="FS125" s="119"/>
      <c r="FT125" s="119"/>
      <c r="FU125" s="119"/>
      <c r="FV125" s="119"/>
      <c r="FW125" s="119"/>
      <c r="FX125" s="119"/>
      <c r="FY125" s="119"/>
      <c r="FZ125" s="119"/>
      <c r="GA125" s="119"/>
      <c r="GB125" s="119"/>
      <c r="GC125" s="119"/>
      <c r="GD125" s="119"/>
      <c r="GE125" s="119"/>
      <c r="GF125" s="119"/>
      <c r="GG125" s="119"/>
      <c r="GH125" s="119"/>
      <c r="GI125" s="119"/>
      <c r="GJ125" s="119"/>
      <c r="GK125" s="119"/>
      <c r="GL125" s="119"/>
      <c r="GM125" s="119"/>
      <c r="GN125" s="119"/>
      <c r="GO125" s="119"/>
      <c r="GP125" s="119"/>
      <c r="GQ125" s="119"/>
      <c r="GR125" s="119"/>
      <c r="GS125" s="119"/>
      <c r="GT125" s="119"/>
      <c r="GU125" s="119"/>
      <c r="GV125" s="119"/>
      <c r="GW125" s="119"/>
      <c r="GX125" s="119"/>
      <c r="GY125" s="119"/>
      <c r="GZ125" s="119"/>
      <c r="HA125" s="119"/>
      <c r="HB125" s="119"/>
      <c r="HC125" s="119"/>
      <c r="HD125" s="119"/>
      <c r="HE125" s="119"/>
      <c r="HF125" s="119"/>
      <c r="HG125" s="119"/>
      <c r="HH125" s="119"/>
      <c r="HI125" s="119"/>
      <c r="HJ125" s="119"/>
      <c r="HK125" s="119"/>
      <c r="HL125" s="119"/>
      <c r="HM125" s="119"/>
      <c r="HN125" s="119"/>
      <c r="HO125" s="119"/>
      <c r="HP125" s="119"/>
      <c r="HQ125" s="119"/>
      <c r="HR125" s="119"/>
      <c r="HS125" s="119"/>
      <c r="HT125" s="119"/>
      <c r="HU125" s="119"/>
      <c r="HV125" s="119"/>
      <c r="HW125" s="119"/>
      <c r="HX125" s="119"/>
      <c r="HY125" s="119"/>
      <c r="HZ125" s="119"/>
      <c r="IA125" s="119"/>
      <c r="IB125" s="119"/>
      <c r="IC125" s="119"/>
      <c r="ID125" s="119"/>
      <c r="IE125" s="119"/>
      <c r="IF125" s="119"/>
      <c r="IG125" s="119"/>
      <c r="IH125" s="119"/>
      <c r="II125" s="119"/>
      <c r="IJ125" s="119"/>
      <c r="IK125" s="119"/>
      <c r="IL125" s="119"/>
      <c r="IM125" s="119"/>
      <c r="IN125" s="119"/>
      <c r="IO125" s="119"/>
      <c r="IP125" s="119"/>
      <c r="IQ125" s="119"/>
      <c r="IR125" s="119"/>
      <c r="IS125" s="119"/>
      <c r="IT125" s="119"/>
      <c r="IU125" s="119"/>
      <c r="IV125" s="119"/>
      <c r="IW125" s="119"/>
      <c r="IX125" s="119"/>
      <c r="IY125" s="119"/>
      <c r="IZ125" s="119"/>
      <c r="JA125" s="119"/>
      <c r="JB125" s="119"/>
      <c r="JC125" s="119"/>
      <c r="JD125" s="119"/>
      <c r="JE125" s="119"/>
      <c r="JF125" s="119"/>
      <c r="JG125" s="119"/>
    </row>
    <row r="126" spans="1:267" s="117" customFormat="1" ht="69" customHeight="1" x14ac:dyDescent="0.2">
      <c r="A126" s="436"/>
      <c r="B126" s="353"/>
      <c r="C126" s="354"/>
      <c r="D126" s="354"/>
      <c r="E126" s="356"/>
      <c r="F126" s="160" t="s">
        <v>407</v>
      </c>
      <c r="G126" s="372"/>
      <c r="H126" s="353"/>
      <c r="I126" s="354"/>
      <c r="J126" s="354"/>
      <c r="K126" s="354"/>
      <c r="L126" s="374"/>
      <c r="M126" s="367"/>
      <c r="N126" s="95">
        <v>105105</v>
      </c>
      <c r="O126" s="368"/>
      <c r="P126" s="371"/>
      <c r="Q126" s="139">
        <f t="shared" si="6"/>
        <v>385</v>
      </c>
      <c r="R126" s="135"/>
      <c r="S126" s="48">
        <v>273</v>
      </c>
      <c r="T126" s="375"/>
      <c r="U126" s="355"/>
      <c r="V126" s="373"/>
      <c r="W126" s="438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  <c r="AZ126" s="119"/>
      <c r="BA126" s="119"/>
      <c r="BB126" s="119"/>
      <c r="BC126" s="119"/>
      <c r="BD126" s="119"/>
      <c r="BE126" s="119"/>
      <c r="BF126" s="119"/>
      <c r="BG126" s="119"/>
      <c r="BH126" s="119"/>
      <c r="BI126" s="119"/>
      <c r="BJ126" s="119"/>
      <c r="BK126" s="119"/>
      <c r="BL126" s="119"/>
      <c r="BM126" s="119"/>
      <c r="BN126" s="119"/>
      <c r="BO126" s="119"/>
      <c r="BP126" s="119"/>
      <c r="BQ126" s="119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19"/>
      <c r="CB126" s="119"/>
      <c r="CC126" s="119"/>
      <c r="CD126" s="119"/>
      <c r="CE126" s="119"/>
      <c r="CF126" s="119"/>
      <c r="CG126" s="119"/>
      <c r="CH126" s="119"/>
      <c r="CI126" s="119"/>
      <c r="CJ126" s="119"/>
      <c r="CK126" s="119"/>
      <c r="CL126" s="119"/>
      <c r="CM126" s="119"/>
      <c r="CN126" s="119"/>
      <c r="CO126" s="119"/>
      <c r="CP126" s="119"/>
      <c r="CQ126" s="119"/>
      <c r="CR126" s="119"/>
      <c r="CS126" s="119"/>
      <c r="CT126" s="119"/>
      <c r="CU126" s="119"/>
      <c r="CV126" s="119"/>
      <c r="CW126" s="119"/>
      <c r="CX126" s="119"/>
      <c r="CY126" s="119"/>
      <c r="CZ126" s="119"/>
      <c r="DA126" s="119"/>
      <c r="DB126" s="119"/>
      <c r="DC126" s="119"/>
      <c r="DD126" s="119"/>
      <c r="DE126" s="119"/>
      <c r="DF126" s="119"/>
      <c r="DG126" s="119"/>
      <c r="DH126" s="119"/>
      <c r="DI126" s="119"/>
      <c r="DJ126" s="119"/>
      <c r="DK126" s="119"/>
      <c r="DL126" s="119"/>
      <c r="DM126" s="119"/>
      <c r="DN126" s="119"/>
      <c r="DO126" s="119"/>
      <c r="DP126" s="119"/>
      <c r="DQ126" s="119"/>
      <c r="DR126" s="119"/>
      <c r="DS126" s="119"/>
      <c r="DT126" s="119"/>
      <c r="DU126" s="119"/>
      <c r="DV126" s="119"/>
      <c r="DW126" s="119"/>
      <c r="DX126" s="119"/>
      <c r="DY126" s="119"/>
      <c r="DZ126" s="119"/>
      <c r="EA126" s="119"/>
      <c r="EB126" s="119"/>
      <c r="EC126" s="119"/>
      <c r="ED126" s="119"/>
      <c r="EE126" s="119"/>
      <c r="EF126" s="119"/>
      <c r="EG126" s="119"/>
      <c r="EH126" s="119"/>
      <c r="EI126" s="119"/>
      <c r="EJ126" s="119"/>
      <c r="EK126" s="119"/>
      <c r="EL126" s="119"/>
      <c r="EM126" s="119"/>
      <c r="EN126" s="119"/>
      <c r="EO126" s="119"/>
      <c r="EP126" s="119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19"/>
      <c r="FA126" s="119"/>
      <c r="FB126" s="119"/>
      <c r="FC126" s="119"/>
      <c r="FD126" s="119"/>
      <c r="FE126" s="119"/>
      <c r="FF126" s="119"/>
      <c r="FG126" s="119"/>
      <c r="FH126" s="119"/>
      <c r="FI126" s="119"/>
      <c r="FJ126" s="119"/>
      <c r="FK126" s="119"/>
      <c r="FL126" s="119"/>
      <c r="FM126" s="119"/>
      <c r="FN126" s="119"/>
      <c r="FO126" s="119"/>
      <c r="FP126" s="119"/>
      <c r="FQ126" s="119"/>
      <c r="FR126" s="119"/>
      <c r="FS126" s="119"/>
      <c r="FT126" s="119"/>
      <c r="FU126" s="119"/>
      <c r="FV126" s="119"/>
      <c r="FW126" s="119"/>
      <c r="FX126" s="119"/>
      <c r="FY126" s="119"/>
      <c r="FZ126" s="119"/>
      <c r="GA126" s="119"/>
      <c r="GB126" s="119"/>
      <c r="GC126" s="119"/>
      <c r="GD126" s="119"/>
      <c r="GE126" s="119"/>
      <c r="GF126" s="119"/>
      <c r="GG126" s="119"/>
      <c r="GH126" s="119"/>
      <c r="GI126" s="119"/>
      <c r="GJ126" s="119"/>
      <c r="GK126" s="119"/>
      <c r="GL126" s="119"/>
      <c r="GM126" s="119"/>
      <c r="GN126" s="119"/>
      <c r="GO126" s="119"/>
      <c r="GP126" s="119"/>
      <c r="GQ126" s="119"/>
      <c r="GR126" s="119"/>
      <c r="GS126" s="119"/>
      <c r="GT126" s="119"/>
      <c r="GU126" s="119"/>
      <c r="GV126" s="119"/>
      <c r="GW126" s="119"/>
      <c r="GX126" s="119"/>
      <c r="GY126" s="119"/>
      <c r="GZ126" s="119"/>
      <c r="HA126" s="119"/>
      <c r="HB126" s="119"/>
      <c r="HC126" s="119"/>
      <c r="HD126" s="119"/>
      <c r="HE126" s="119"/>
      <c r="HF126" s="119"/>
      <c r="HG126" s="119"/>
      <c r="HH126" s="119"/>
      <c r="HI126" s="119"/>
      <c r="HJ126" s="119"/>
      <c r="HK126" s="119"/>
      <c r="HL126" s="119"/>
      <c r="HM126" s="119"/>
      <c r="HN126" s="119"/>
      <c r="HO126" s="119"/>
      <c r="HP126" s="119"/>
      <c r="HQ126" s="119"/>
      <c r="HR126" s="119"/>
      <c r="HS126" s="119"/>
      <c r="HT126" s="119"/>
      <c r="HU126" s="119"/>
      <c r="HV126" s="119"/>
      <c r="HW126" s="119"/>
      <c r="HX126" s="119"/>
      <c r="HY126" s="119"/>
      <c r="HZ126" s="119"/>
      <c r="IA126" s="119"/>
      <c r="IB126" s="119"/>
      <c r="IC126" s="119"/>
      <c r="ID126" s="119"/>
      <c r="IE126" s="119"/>
      <c r="IF126" s="119"/>
      <c r="IG126" s="119"/>
      <c r="IH126" s="119"/>
      <c r="II126" s="119"/>
      <c r="IJ126" s="119"/>
      <c r="IK126" s="119"/>
      <c r="IL126" s="119"/>
      <c r="IM126" s="119"/>
      <c r="IN126" s="119"/>
      <c r="IO126" s="119"/>
      <c r="IP126" s="119"/>
      <c r="IQ126" s="119"/>
      <c r="IR126" s="119"/>
      <c r="IS126" s="119"/>
      <c r="IT126" s="119"/>
      <c r="IU126" s="119"/>
      <c r="IV126" s="119"/>
      <c r="IW126" s="119"/>
      <c r="IX126" s="119"/>
      <c r="IY126" s="119"/>
      <c r="IZ126" s="119"/>
      <c r="JA126" s="119"/>
      <c r="JB126" s="119"/>
      <c r="JC126" s="119"/>
      <c r="JD126" s="119"/>
      <c r="JE126" s="119"/>
      <c r="JF126" s="119"/>
      <c r="JG126" s="119"/>
    </row>
    <row r="127" spans="1:267" s="117" customFormat="1" ht="69" customHeight="1" x14ac:dyDescent="0.2">
      <c r="A127" s="239">
        <v>66</v>
      </c>
      <c r="B127" s="131" t="s">
        <v>361</v>
      </c>
      <c r="C127" s="137" t="s">
        <v>47</v>
      </c>
      <c r="D127" s="137" t="s">
        <v>408</v>
      </c>
      <c r="E127" s="144" t="s">
        <v>409</v>
      </c>
      <c r="F127" s="160" t="s">
        <v>410</v>
      </c>
      <c r="G127" s="136" t="s">
        <v>29</v>
      </c>
      <c r="H127" s="131" t="s">
        <v>45</v>
      </c>
      <c r="I127" s="137" t="s">
        <v>404</v>
      </c>
      <c r="J127" s="137" t="s">
        <v>47</v>
      </c>
      <c r="K127" s="137" t="s">
        <v>404</v>
      </c>
      <c r="L127" s="143">
        <v>650</v>
      </c>
      <c r="M127" s="133" t="s">
        <v>31</v>
      </c>
      <c r="N127" s="95">
        <v>386545</v>
      </c>
      <c r="O127" s="134">
        <v>44277</v>
      </c>
      <c r="P127" s="140">
        <v>44337</v>
      </c>
      <c r="Q127" s="139">
        <f t="shared" si="6"/>
        <v>485</v>
      </c>
      <c r="R127" s="135" t="s">
        <v>34</v>
      </c>
      <c r="S127" s="48">
        <v>797</v>
      </c>
      <c r="T127" s="141">
        <f>U127*100%/N127</f>
        <v>0</v>
      </c>
      <c r="U127" s="142">
        <v>0</v>
      </c>
      <c r="V127" s="59" t="s">
        <v>411</v>
      </c>
      <c r="W127" s="241" t="s">
        <v>412</v>
      </c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119"/>
      <c r="AR127" s="119"/>
      <c r="AS127" s="119"/>
      <c r="AT127" s="119"/>
      <c r="AU127" s="119"/>
      <c r="AV127" s="119"/>
      <c r="AW127" s="119"/>
      <c r="AX127" s="119"/>
      <c r="AY127" s="119"/>
      <c r="AZ127" s="119"/>
      <c r="BA127" s="119"/>
      <c r="BB127" s="119"/>
      <c r="BC127" s="119"/>
      <c r="BD127" s="119"/>
      <c r="BE127" s="119"/>
      <c r="BF127" s="119"/>
      <c r="BG127" s="119"/>
      <c r="BH127" s="119"/>
      <c r="BI127" s="119"/>
      <c r="BJ127" s="119"/>
      <c r="BK127" s="119"/>
      <c r="BL127" s="119"/>
      <c r="BM127" s="119"/>
      <c r="BN127" s="119"/>
      <c r="BO127" s="119"/>
      <c r="BP127" s="119"/>
      <c r="BQ127" s="119"/>
      <c r="BR127" s="119"/>
      <c r="BS127" s="119"/>
      <c r="BT127" s="119"/>
      <c r="BU127" s="119"/>
      <c r="BV127" s="119"/>
      <c r="BW127" s="119"/>
      <c r="BX127" s="119"/>
      <c r="BY127" s="119"/>
      <c r="BZ127" s="119"/>
      <c r="CA127" s="119"/>
      <c r="CB127" s="119"/>
      <c r="CC127" s="119"/>
      <c r="CD127" s="119"/>
      <c r="CE127" s="119"/>
      <c r="CF127" s="119"/>
      <c r="CG127" s="119"/>
      <c r="CH127" s="119"/>
      <c r="CI127" s="119"/>
      <c r="CJ127" s="119"/>
      <c r="CK127" s="119"/>
      <c r="CL127" s="119"/>
      <c r="CM127" s="119"/>
      <c r="CN127" s="119"/>
      <c r="CO127" s="119"/>
      <c r="CP127" s="119"/>
      <c r="CQ127" s="119"/>
      <c r="CR127" s="119"/>
      <c r="CS127" s="119"/>
      <c r="CT127" s="119"/>
      <c r="CU127" s="119"/>
      <c r="CV127" s="119"/>
      <c r="CW127" s="119"/>
      <c r="CX127" s="119"/>
      <c r="CY127" s="119"/>
      <c r="CZ127" s="119"/>
      <c r="DA127" s="119"/>
      <c r="DB127" s="119"/>
      <c r="DC127" s="119"/>
      <c r="DD127" s="119"/>
      <c r="DE127" s="119"/>
      <c r="DF127" s="119"/>
      <c r="DG127" s="119"/>
      <c r="DH127" s="119"/>
      <c r="DI127" s="119"/>
      <c r="DJ127" s="119"/>
      <c r="DK127" s="119"/>
      <c r="DL127" s="119"/>
      <c r="DM127" s="119"/>
      <c r="DN127" s="119"/>
      <c r="DO127" s="119"/>
      <c r="DP127" s="119"/>
      <c r="DQ127" s="119"/>
      <c r="DR127" s="119"/>
      <c r="DS127" s="119"/>
      <c r="DT127" s="119"/>
      <c r="DU127" s="119"/>
      <c r="DV127" s="119"/>
      <c r="DW127" s="119"/>
      <c r="DX127" s="119"/>
      <c r="DY127" s="119"/>
      <c r="DZ127" s="119"/>
      <c r="EA127" s="119"/>
      <c r="EB127" s="119"/>
      <c r="EC127" s="119"/>
      <c r="ED127" s="119"/>
      <c r="EE127" s="119"/>
      <c r="EF127" s="119"/>
      <c r="EG127" s="119"/>
      <c r="EH127" s="119"/>
      <c r="EI127" s="119"/>
      <c r="EJ127" s="119"/>
      <c r="EK127" s="119"/>
      <c r="EL127" s="119"/>
      <c r="EM127" s="119"/>
      <c r="EN127" s="119"/>
      <c r="EO127" s="119"/>
      <c r="EP127" s="119"/>
      <c r="EQ127" s="119"/>
      <c r="ER127" s="119"/>
      <c r="ES127" s="119"/>
      <c r="ET127" s="119"/>
      <c r="EU127" s="119"/>
      <c r="EV127" s="119"/>
      <c r="EW127" s="119"/>
      <c r="EX127" s="119"/>
      <c r="EY127" s="119"/>
      <c r="EZ127" s="119"/>
      <c r="FA127" s="119"/>
      <c r="FB127" s="119"/>
      <c r="FC127" s="119"/>
      <c r="FD127" s="119"/>
      <c r="FE127" s="119"/>
      <c r="FF127" s="119"/>
      <c r="FG127" s="119"/>
      <c r="FH127" s="119"/>
      <c r="FI127" s="119"/>
      <c r="FJ127" s="119"/>
      <c r="FK127" s="119"/>
      <c r="FL127" s="119"/>
      <c r="FM127" s="119"/>
      <c r="FN127" s="119"/>
      <c r="FO127" s="119"/>
      <c r="FP127" s="119"/>
      <c r="FQ127" s="119"/>
      <c r="FR127" s="119"/>
      <c r="FS127" s="119"/>
      <c r="FT127" s="119"/>
      <c r="FU127" s="119"/>
      <c r="FV127" s="119"/>
      <c r="FW127" s="119"/>
      <c r="FX127" s="119"/>
      <c r="FY127" s="119"/>
      <c r="FZ127" s="119"/>
      <c r="GA127" s="119"/>
      <c r="GB127" s="119"/>
      <c r="GC127" s="119"/>
      <c r="GD127" s="119"/>
      <c r="GE127" s="119"/>
      <c r="GF127" s="119"/>
      <c r="GG127" s="119"/>
      <c r="GH127" s="119"/>
      <c r="GI127" s="119"/>
      <c r="GJ127" s="119"/>
      <c r="GK127" s="119"/>
      <c r="GL127" s="119"/>
      <c r="GM127" s="119"/>
      <c r="GN127" s="119"/>
      <c r="GO127" s="119"/>
      <c r="GP127" s="119"/>
      <c r="GQ127" s="119"/>
      <c r="GR127" s="119"/>
      <c r="GS127" s="119"/>
      <c r="GT127" s="119"/>
      <c r="GU127" s="119"/>
      <c r="GV127" s="119"/>
      <c r="GW127" s="119"/>
      <c r="GX127" s="119"/>
      <c r="GY127" s="119"/>
      <c r="GZ127" s="119"/>
      <c r="HA127" s="119"/>
      <c r="HB127" s="119"/>
      <c r="HC127" s="119"/>
      <c r="HD127" s="119"/>
      <c r="HE127" s="119"/>
      <c r="HF127" s="119"/>
      <c r="HG127" s="119"/>
      <c r="HH127" s="119"/>
      <c r="HI127" s="119"/>
      <c r="HJ127" s="119"/>
      <c r="HK127" s="119"/>
      <c r="HL127" s="119"/>
      <c r="HM127" s="119"/>
      <c r="HN127" s="119"/>
      <c r="HO127" s="119"/>
      <c r="HP127" s="119"/>
      <c r="HQ127" s="119"/>
      <c r="HR127" s="119"/>
      <c r="HS127" s="119"/>
      <c r="HT127" s="119"/>
      <c r="HU127" s="119"/>
      <c r="HV127" s="119"/>
      <c r="HW127" s="119"/>
      <c r="HX127" s="119"/>
      <c r="HY127" s="119"/>
      <c r="HZ127" s="119"/>
      <c r="IA127" s="119"/>
      <c r="IB127" s="119"/>
      <c r="IC127" s="119"/>
      <c r="ID127" s="119"/>
      <c r="IE127" s="119"/>
      <c r="IF127" s="119"/>
      <c r="IG127" s="119"/>
      <c r="IH127" s="119"/>
      <c r="II127" s="119"/>
      <c r="IJ127" s="119"/>
      <c r="IK127" s="119"/>
      <c r="IL127" s="119"/>
      <c r="IM127" s="119"/>
      <c r="IN127" s="119"/>
      <c r="IO127" s="119"/>
      <c r="IP127" s="119"/>
      <c r="IQ127" s="119"/>
      <c r="IR127" s="119"/>
      <c r="IS127" s="119"/>
      <c r="IT127" s="119"/>
      <c r="IU127" s="119"/>
      <c r="IV127" s="119"/>
      <c r="IW127" s="119"/>
      <c r="IX127" s="119"/>
      <c r="IY127" s="119"/>
      <c r="IZ127" s="119"/>
      <c r="JA127" s="119"/>
      <c r="JB127" s="119"/>
      <c r="JC127" s="119"/>
      <c r="JD127" s="119"/>
      <c r="JE127" s="119"/>
      <c r="JF127" s="119"/>
      <c r="JG127" s="119"/>
    </row>
    <row r="128" spans="1:267" s="117" customFormat="1" ht="69" customHeight="1" x14ac:dyDescent="0.2">
      <c r="A128" s="436">
        <v>67</v>
      </c>
      <c r="B128" s="353" t="s">
        <v>361</v>
      </c>
      <c r="C128" s="354" t="s">
        <v>47</v>
      </c>
      <c r="D128" s="354" t="s">
        <v>413</v>
      </c>
      <c r="E128" s="356" t="s">
        <v>414</v>
      </c>
      <c r="F128" s="160" t="s">
        <v>415</v>
      </c>
      <c r="G128" s="372" t="s">
        <v>310</v>
      </c>
      <c r="H128" s="353" t="s">
        <v>45</v>
      </c>
      <c r="I128" s="354" t="s">
        <v>35</v>
      </c>
      <c r="J128" s="354" t="s">
        <v>47</v>
      </c>
      <c r="K128" s="354" t="s">
        <v>35</v>
      </c>
      <c r="L128" s="374">
        <v>150</v>
      </c>
      <c r="M128" s="367" t="s">
        <v>31</v>
      </c>
      <c r="N128" s="95">
        <v>327542.40000000002</v>
      </c>
      <c r="O128" s="368">
        <v>44277</v>
      </c>
      <c r="P128" s="371">
        <v>44337</v>
      </c>
      <c r="Q128" s="139">
        <f t="shared" si="6"/>
        <v>551.41818181818189</v>
      </c>
      <c r="R128" s="135" t="s">
        <v>34</v>
      </c>
      <c r="S128" s="48">
        <v>594</v>
      </c>
      <c r="T128" s="375">
        <f>U128*100%/O128</f>
        <v>0</v>
      </c>
      <c r="U128" s="355">
        <v>0</v>
      </c>
      <c r="V128" s="373" t="s">
        <v>416</v>
      </c>
      <c r="W128" s="438" t="s">
        <v>417</v>
      </c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119"/>
      <c r="AR128" s="119"/>
      <c r="AS128" s="119"/>
      <c r="AT128" s="119"/>
      <c r="AU128" s="119"/>
      <c r="AV128" s="119"/>
      <c r="AW128" s="119"/>
      <c r="AX128" s="119"/>
      <c r="AY128" s="119"/>
      <c r="AZ128" s="119"/>
      <c r="BA128" s="119"/>
      <c r="BB128" s="119"/>
      <c r="BC128" s="119"/>
      <c r="BD128" s="119"/>
      <c r="BE128" s="119"/>
      <c r="BF128" s="119"/>
      <c r="BG128" s="119"/>
      <c r="BH128" s="119"/>
      <c r="BI128" s="119"/>
      <c r="BJ128" s="119"/>
      <c r="BK128" s="119"/>
      <c r="BL128" s="119"/>
      <c r="BM128" s="119"/>
      <c r="BN128" s="119"/>
      <c r="BO128" s="119"/>
      <c r="BP128" s="119"/>
      <c r="BQ128" s="119"/>
      <c r="BR128" s="119"/>
      <c r="BS128" s="119"/>
      <c r="BT128" s="119"/>
      <c r="BU128" s="119"/>
      <c r="BV128" s="119"/>
      <c r="BW128" s="119"/>
      <c r="BX128" s="119"/>
      <c r="BY128" s="119"/>
      <c r="BZ128" s="119"/>
      <c r="CA128" s="119"/>
      <c r="CB128" s="119"/>
      <c r="CC128" s="119"/>
      <c r="CD128" s="119"/>
      <c r="CE128" s="119"/>
      <c r="CF128" s="119"/>
      <c r="CG128" s="119"/>
      <c r="CH128" s="119"/>
      <c r="CI128" s="119"/>
      <c r="CJ128" s="119"/>
      <c r="CK128" s="119"/>
      <c r="CL128" s="119"/>
      <c r="CM128" s="119"/>
      <c r="CN128" s="119"/>
      <c r="CO128" s="119"/>
      <c r="CP128" s="119"/>
      <c r="CQ128" s="119"/>
      <c r="CR128" s="119"/>
      <c r="CS128" s="119"/>
      <c r="CT128" s="119"/>
      <c r="CU128" s="119"/>
      <c r="CV128" s="119"/>
      <c r="CW128" s="119"/>
      <c r="CX128" s="119"/>
      <c r="CY128" s="119"/>
      <c r="CZ128" s="119"/>
      <c r="DA128" s="119"/>
      <c r="DB128" s="119"/>
      <c r="DC128" s="119"/>
      <c r="DD128" s="119"/>
      <c r="DE128" s="119"/>
      <c r="DF128" s="119"/>
      <c r="DG128" s="119"/>
      <c r="DH128" s="119"/>
      <c r="DI128" s="119"/>
      <c r="DJ128" s="119"/>
      <c r="DK128" s="119"/>
      <c r="DL128" s="119"/>
      <c r="DM128" s="119"/>
      <c r="DN128" s="119"/>
      <c r="DO128" s="119"/>
      <c r="DP128" s="119"/>
      <c r="DQ128" s="119"/>
      <c r="DR128" s="119"/>
      <c r="DS128" s="119"/>
      <c r="DT128" s="119"/>
      <c r="DU128" s="119"/>
      <c r="DV128" s="119"/>
      <c r="DW128" s="119"/>
      <c r="DX128" s="119"/>
      <c r="DY128" s="119"/>
      <c r="DZ128" s="119"/>
      <c r="EA128" s="119"/>
      <c r="EB128" s="119"/>
      <c r="EC128" s="119"/>
      <c r="ED128" s="119"/>
      <c r="EE128" s="119"/>
      <c r="EF128" s="119"/>
      <c r="EG128" s="119"/>
      <c r="EH128" s="119"/>
      <c r="EI128" s="119"/>
      <c r="EJ128" s="119"/>
      <c r="EK128" s="119"/>
      <c r="EL128" s="119"/>
      <c r="EM128" s="119"/>
      <c r="EN128" s="119"/>
      <c r="EO128" s="119"/>
      <c r="EP128" s="119"/>
      <c r="EQ128" s="119"/>
      <c r="ER128" s="119"/>
      <c r="ES128" s="119"/>
      <c r="ET128" s="119"/>
      <c r="EU128" s="119"/>
      <c r="EV128" s="119"/>
      <c r="EW128" s="119"/>
      <c r="EX128" s="119"/>
      <c r="EY128" s="119"/>
      <c r="EZ128" s="119"/>
      <c r="FA128" s="119"/>
      <c r="FB128" s="119"/>
      <c r="FC128" s="119"/>
      <c r="FD128" s="119"/>
      <c r="FE128" s="119"/>
      <c r="FF128" s="119"/>
      <c r="FG128" s="119"/>
      <c r="FH128" s="119"/>
      <c r="FI128" s="119"/>
      <c r="FJ128" s="119"/>
      <c r="FK128" s="119"/>
      <c r="FL128" s="119"/>
      <c r="FM128" s="119"/>
      <c r="FN128" s="119"/>
      <c r="FO128" s="119"/>
      <c r="FP128" s="119"/>
      <c r="FQ128" s="119"/>
      <c r="FR128" s="119"/>
      <c r="FS128" s="119"/>
      <c r="FT128" s="119"/>
      <c r="FU128" s="119"/>
      <c r="FV128" s="119"/>
      <c r="FW128" s="119"/>
      <c r="FX128" s="119"/>
      <c r="FY128" s="119"/>
      <c r="FZ128" s="119"/>
      <c r="GA128" s="119"/>
      <c r="GB128" s="119"/>
      <c r="GC128" s="119"/>
      <c r="GD128" s="119"/>
      <c r="GE128" s="119"/>
      <c r="GF128" s="119"/>
      <c r="GG128" s="119"/>
      <c r="GH128" s="119"/>
      <c r="GI128" s="119"/>
      <c r="GJ128" s="119"/>
      <c r="GK128" s="119"/>
      <c r="GL128" s="119"/>
      <c r="GM128" s="119"/>
      <c r="GN128" s="119"/>
      <c r="GO128" s="119"/>
      <c r="GP128" s="119"/>
      <c r="GQ128" s="119"/>
      <c r="GR128" s="119"/>
      <c r="GS128" s="119"/>
      <c r="GT128" s="119"/>
      <c r="GU128" s="119"/>
      <c r="GV128" s="119"/>
      <c r="GW128" s="119"/>
      <c r="GX128" s="119"/>
      <c r="GY128" s="119"/>
      <c r="GZ128" s="119"/>
      <c r="HA128" s="119"/>
      <c r="HB128" s="119"/>
      <c r="HC128" s="119"/>
      <c r="HD128" s="119"/>
      <c r="HE128" s="119"/>
      <c r="HF128" s="119"/>
      <c r="HG128" s="119"/>
      <c r="HH128" s="119"/>
      <c r="HI128" s="119"/>
      <c r="HJ128" s="119"/>
      <c r="HK128" s="119"/>
      <c r="HL128" s="119"/>
      <c r="HM128" s="119"/>
      <c r="HN128" s="119"/>
      <c r="HO128" s="119"/>
      <c r="HP128" s="119"/>
      <c r="HQ128" s="119"/>
      <c r="HR128" s="119"/>
      <c r="HS128" s="119"/>
      <c r="HT128" s="119"/>
      <c r="HU128" s="119"/>
      <c r="HV128" s="119"/>
      <c r="HW128" s="119"/>
      <c r="HX128" s="119"/>
      <c r="HY128" s="119"/>
      <c r="HZ128" s="119"/>
      <c r="IA128" s="119"/>
      <c r="IB128" s="119"/>
      <c r="IC128" s="119"/>
      <c r="ID128" s="119"/>
      <c r="IE128" s="119"/>
      <c r="IF128" s="119"/>
      <c r="IG128" s="119"/>
      <c r="IH128" s="119"/>
      <c r="II128" s="119"/>
      <c r="IJ128" s="119"/>
      <c r="IK128" s="119"/>
      <c r="IL128" s="119"/>
      <c r="IM128" s="119"/>
      <c r="IN128" s="119"/>
      <c r="IO128" s="119"/>
      <c r="IP128" s="119"/>
      <c r="IQ128" s="119"/>
      <c r="IR128" s="119"/>
      <c r="IS128" s="119"/>
      <c r="IT128" s="119"/>
      <c r="IU128" s="119"/>
      <c r="IV128" s="119"/>
      <c r="IW128" s="119"/>
      <c r="IX128" s="119"/>
      <c r="IY128" s="119"/>
      <c r="IZ128" s="119"/>
      <c r="JA128" s="119"/>
      <c r="JB128" s="119"/>
      <c r="JC128" s="119"/>
      <c r="JD128" s="119"/>
      <c r="JE128" s="119"/>
      <c r="JF128" s="119"/>
      <c r="JG128" s="119"/>
    </row>
    <row r="129" spans="1:267" s="117" customFormat="1" ht="69" customHeight="1" x14ac:dyDescent="0.2">
      <c r="A129" s="436"/>
      <c r="B129" s="353"/>
      <c r="C129" s="354"/>
      <c r="D129" s="354"/>
      <c r="E129" s="356"/>
      <c r="F129" s="160" t="s">
        <v>418</v>
      </c>
      <c r="G129" s="372"/>
      <c r="H129" s="353"/>
      <c r="I129" s="354"/>
      <c r="J129" s="354"/>
      <c r="K129" s="354"/>
      <c r="L129" s="374"/>
      <c r="M129" s="367"/>
      <c r="N129" s="95">
        <v>106436.5</v>
      </c>
      <c r="O129" s="368"/>
      <c r="P129" s="371"/>
      <c r="Q129" s="139">
        <f t="shared" si="6"/>
        <v>529.53482587064673</v>
      </c>
      <c r="R129" s="135"/>
      <c r="S129" s="48">
        <v>201</v>
      </c>
      <c r="T129" s="375"/>
      <c r="U129" s="355"/>
      <c r="V129" s="373"/>
      <c r="W129" s="438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119"/>
      <c r="AR129" s="119"/>
      <c r="AS129" s="119"/>
      <c r="AT129" s="119"/>
      <c r="AU129" s="119"/>
      <c r="AV129" s="119"/>
      <c r="AW129" s="119"/>
      <c r="AX129" s="119"/>
      <c r="AY129" s="119"/>
      <c r="AZ129" s="119"/>
      <c r="BA129" s="119"/>
      <c r="BB129" s="119"/>
      <c r="BC129" s="119"/>
      <c r="BD129" s="119"/>
      <c r="BE129" s="119"/>
      <c r="BF129" s="119"/>
      <c r="BG129" s="119"/>
      <c r="BH129" s="119"/>
      <c r="BI129" s="119"/>
      <c r="BJ129" s="119"/>
      <c r="BK129" s="119"/>
      <c r="BL129" s="119"/>
      <c r="BM129" s="119"/>
      <c r="BN129" s="119"/>
      <c r="BO129" s="119"/>
      <c r="BP129" s="119"/>
      <c r="BQ129" s="119"/>
      <c r="BR129" s="119"/>
      <c r="BS129" s="119"/>
      <c r="BT129" s="119"/>
      <c r="BU129" s="119"/>
      <c r="BV129" s="119"/>
      <c r="BW129" s="119"/>
      <c r="BX129" s="119"/>
      <c r="BY129" s="119"/>
      <c r="BZ129" s="119"/>
      <c r="CA129" s="119"/>
      <c r="CB129" s="119"/>
      <c r="CC129" s="119"/>
      <c r="CD129" s="119"/>
      <c r="CE129" s="119"/>
      <c r="CF129" s="119"/>
      <c r="CG129" s="119"/>
      <c r="CH129" s="119"/>
      <c r="CI129" s="119"/>
      <c r="CJ129" s="119"/>
      <c r="CK129" s="119"/>
      <c r="CL129" s="119"/>
      <c r="CM129" s="119"/>
      <c r="CN129" s="119"/>
      <c r="CO129" s="119"/>
      <c r="CP129" s="119"/>
      <c r="CQ129" s="119"/>
      <c r="CR129" s="119"/>
      <c r="CS129" s="119"/>
      <c r="CT129" s="119"/>
      <c r="CU129" s="119"/>
      <c r="CV129" s="119"/>
      <c r="CW129" s="119"/>
      <c r="CX129" s="119"/>
      <c r="CY129" s="119"/>
      <c r="CZ129" s="119"/>
      <c r="DA129" s="119"/>
      <c r="DB129" s="119"/>
      <c r="DC129" s="119"/>
      <c r="DD129" s="119"/>
      <c r="DE129" s="119"/>
      <c r="DF129" s="119"/>
      <c r="DG129" s="119"/>
      <c r="DH129" s="119"/>
      <c r="DI129" s="119"/>
      <c r="DJ129" s="119"/>
      <c r="DK129" s="119"/>
      <c r="DL129" s="119"/>
      <c r="DM129" s="119"/>
      <c r="DN129" s="119"/>
      <c r="DO129" s="119"/>
      <c r="DP129" s="119"/>
      <c r="DQ129" s="119"/>
      <c r="DR129" s="119"/>
      <c r="DS129" s="119"/>
      <c r="DT129" s="119"/>
      <c r="DU129" s="119"/>
      <c r="DV129" s="119"/>
      <c r="DW129" s="119"/>
      <c r="DX129" s="119"/>
      <c r="DY129" s="119"/>
      <c r="DZ129" s="119"/>
      <c r="EA129" s="119"/>
      <c r="EB129" s="119"/>
      <c r="EC129" s="119"/>
      <c r="ED129" s="119"/>
      <c r="EE129" s="119"/>
      <c r="EF129" s="119"/>
      <c r="EG129" s="119"/>
      <c r="EH129" s="119"/>
      <c r="EI129" s="119"/>
      <c r="EJ129" s="119"/>
      <c r="EK129" s="119"/>
      <c r="EL129" s="119"/>
      <c r="EM129" s="119"/>
      <c r="EN129" s="119"/>
      <c r="EO129" s="119"/>
      <c r="EP129" s="119"/>
      <c r="EQ129" s="119"/>
      <c r="ER129" s="119"/>
      <c r="ES129" s="119"/>
      <c r="ET129" s="119"/>
      <c r="EU129" s="119"/>
      <c r="EV129" s="119"/>
      <c r="EW129" s="119"/>
      <c r="EX129" s="119"/>
      <c r="EY129" s="119"/>
      <c r="EZ129" s="119"/>
      <c r="FA129" s="119"/>
      <c r="FB129" s="119"/>
      <c r="FC129" s="119"/>
      <c r="FD129" s="119"/>
      <c r="FE129" s="119"/>
      <c r="FF129" s="119"/>
      <c r="FG129" s="119"/>
      <c r="FH129" s="119"/>
      <c r="FI129" s="119"/>
      <c r="FJ129" s="119"/>
      <c r="FK129" s="119"/>
      <c r="FL129" s="119"/>
      <c r="FM129" s="119"/>
      <c r="FN129" s="119"/>
      <c r="FO129" s="119"/>
      <c r="FP129" s="119"/>
      <c r="FQ129" s="119"/>
      <c r="FR129" s="119"/>
      <c r="FS129" s="119"/>
      <c r="FT129" s="119"/>
      <c r="FU129" s="119"/>
      <c r="FV129" s="119"/>
      <c r="FW129" s="119"/>
      <c r="FX129" s="119"/>
      <c r="FY129" s="119"/>
      <c r="FZ129" s="119"/>
      <c r="GA129" s="119"/>
      <c r="GB129" s="119"/>
      <c r="GC129" s="119"/>
      <c r="GD129" s="119"/>
      <c r="GE129" s="119"/>
      <c r="GF129" s="119"/>
      <c r="GG129" s="119"/>
      <c r="GH129" s="119"/>
      <c r="GI129" s="119"/>
      <c r="GJ129" s="119"/>
      <c r="GK129" s="119"/>
      <c r="GL129" s="119"/>
      <c r="GM129" s="119"/>
      <c r="GN129" s="119"/>
      <c r="GO129" s="119"/>
      <c r="GP129" s="119"/>
      <c r="GQ129" s="119"/>
      <c r="GR129" s="119"/>
      <c r="GS129" s="119"/>
      <c r="GT129" s="119"/>
      <c r="GU129" s="119"/>
      <c r="GV129" s="119"/>
      <c r="GW129" s="119"/>
      <c r="GX129" s="119"/>
      <c r="GY129" s="119"/>
      <c r="GZ129" s="119"/>
      <c r="HA129" s="119"/>
      <c r="HB129" s="119"/>
      <c r="HC129" s="119"/>
      <c r="HD129" s="119"/>
      <c r="HE129" s="119"/>
      <c r="HF129" s="119"/>
      <c r="HG129" s="119"/>
      <c r="HH129" s="119"/>
      <c r="HI129" s="119"/>
      <c r="HJ129" s="119"/>
      <c r="HK129" s="119"/>
      <c r="HL129" s="119"/>
      <c r="HM129" s="119"/>
      <c r="HN129" s="119"/>
      <c r="HO129" s="119"/>
      <c r="HP129" s="119"/>
      <c r="HQ129" s="119"/>
      <c r="HR129" s="119"/>
      <c r="HS129" s="119"/>
      <c r="HT129" s="119"/>
      <c r="HU129" s="119"/>
      <c r="HV129" s="119"/>
      <c r="HW129" s="119"/>
      <c r="HX129" s="119"/>
      <c r="HY129" s="119"/>
      <c r="HZ129" s="119"/>
      <c r="IA129" s="119"/>
      <c r="IB129" s="119"/>
      <c r="IC129" s="119"/>
      <c r="ID129" s="119"/>
      <c r="IE129" s="119"/>
      <c r="IF129" s="119"/>
      <c r="IG129" s="119"/>
      <c r="IH129" s="119"/>
      <c r="II129" s="119"/>
      <c r="IJ129" s="119"/>
      <c r="IK129" s="119"/>
      <c r="IL129" s="119"/>
      <c r="IM129" s="119"/>
      <c r="IN129" s="119"/>
      <c r="IO129" s="119"/>
      <c r="IP129" s="119"/>
      <c r="IQ129" s="119"/>
      <c r="IR129" s="119"/>
      <c r="IS129" s="119"/>
      <c r="IT129" s="119"/>
      <c r="IU129" s="119"/>
      <c r="IV129" s="119"/>
      <c r="IW129" s="119"/>
      <c r="IX129" s="119"/>
      <c r="IY129" s="119"/>
      <c r="IZ129" s="119"/>
      <c r="JA129" s="119"/>
      <c r="JB129" s="119"/>
      <c r="JC129" s="119"/>
      <c r="JD129" s="119"/>
      <c r="JE129" s="119"/>
      <c r="JF129" s="119"/>
      <c r="JG129" s="119"/>
    </row>
    <row r="130" spans="1:267" s="117" customFormat="1" ht="69" customHeight="1" x14ac:dyDescent="0.2">
      <c r="A130" s="239">
        <v>68</v>
      </c>
      <c r="B130" s="131" t="s">
        <v>361</v>
      </c>
      <c r="C130" s="137" t="s">
        <v>47</v>
      </c>
      <c r="D130" s="137" t="s">
        <v>419</v>
      </c>
      <c r="E130" s="144" t="s">
        <v>420</v>
      </c>
      <c r="F130" s="160" t="s">
        <v>421</v>
      </c>
      <c r="G130" s="136" t="s">
        <v>29</v>
      </c>
      <c r="H130" s="131" t="s">
        <v>45</v>
      </c>
      <c r="I130" s="137" t="s">
        <v>35</v>
      </c>
      <c r="J130" s="137" t="s">
        <v>47</v>
      </c>
      <c r="K130" s="137" t="s">
        <v>35</v>
      </c>
      <c r="L130" s="143">
        <v>250</v>
      </c>
      <c r="M130" s="133" t="s">
        <v>31</v>
      </c>
      <c r="N130" s="95">
        <v>123735</v>
      </c>
      <c r="O130" s="134">
        <v>44277</v>
      </c>
      <c r="P130" s="140">
        <v>44330</v>
      </c>
      <c r="Q130" s="139">
        <f t="shared" si="6"/>
        <v>661.68449197860957</v>
      </c>
      <c r="R130" s="135" t="s">
        <v>34</v>
      </c>
      <c r="S130" s="48">
        <v>187</v>
      </c>
      <c r="T130" s="141">
        <f>U130*100%/N130</f>
        <v>0.56596112660120412</v>
      </c>
      <c r="U130" s="142">
        <v>70029.2</v>
      </c>
      <c r="V130" s="59" t="s">
        <v>422</v>
      </c>
      <c r="W130" s="241" t="s">
        <v>423</v>
      </c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  <c r="AV130" s="119"/>
      <c r="AW130" s="119"/>
      <c r="AX130" s="119"/>
      <c r="AY130" s="119"/>
      <c r="AZ130" s="119"/>
      <c r="BA130" s="119"/>
      <c r="BB130" s="119"/>
      <c r="BC130" s="119"/>
      <c r="BD130" s="119"/>
      <c r="BE130" s="119"/>
      <c r="BF130" s="119"/>
      <c r="BG130" s="119"/>
      <c r="BH130" s="119"/>
      <c r="BI130" s="119"/>
      <c r="BJ130" s="119"/>
      <c r="BK130" s="119"/>
      <c r="BL130" s="119"/>
      <c r="BM130" s="119"/>
      <c r="BN130" s="119"/>
      <c r="BO130" s="119"/>
      <c r="BP130" s="119"/>
      <c r="BQ130" s="119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19"/>
      <c r="CB130" s="119"/>
      <c r="CC130" s="119"/>
      <c r="CD130" s="119"/>
      <c r="CE130" s="119"/>
      <c r="CF130" s="119"/>
      <c r="CG130" s="119"/>
      <c r="CH130" s="119"/>
      <c r="CI130" s="119"/>
      <c r="CJ130" s="119"/>
      <c r="CK130" s="119"/>
      <c r="CL130" s="119"/>
      <c r="CM130" s="119"/>
      <c r="CN130" s="119"/>
      <c r="CO130" s="119"/>
      <c r="CP130" s="119"/>
      <c r="CQ130" s="119"/>
      <c r="CR130" s="119"/>
      <c r="CS130" s="119"/>
      <c r="CT130" s="119"/>
      <c r="CU130" s="119"/>
      <c r="CV130" s="119"/>
      <c r="CW130" s="119"/>
      <c r="CX130" s="119"/>
      <c r="CY130" s="119"/>
      <c r="CZ130" s="119"/>
      <c r="DA130" s="119"/>
      <c r="DB130" s="119"/>
      <c r="DC130" s="119"/>
      <c r="DD130" s="119"/>
      <c r="DE130" s="119"/>
      <c r="DF130" s="119"/>
      <c r="DG130" s="119"/>
      <c r="DH130" s="119"/>
      <c r="DI130" s="119"/>
      <c r="DJ130" s="119"/>
      <c r="DK130" s="119"/>
      <c r="DL130" s="119"/>
      <c r="DM130" s="119"/>
      <c r="DN130" s="119"/>
      <c r="DO130" s="119"/>
      <c r="DP130" s="119"/>
      <c r="DQ130" s="119"/>
      <c r="DR130" s="119"/>
      <c r="DS130" s="119"/>
      <c r="DT130" s="119"/>
      <c r="DU130" s="119"/>
      <c r="DV130" s="119"/>
      <c r="DW130" s="119"/>
      <c r="DX130" s="119"/>
      <c r="DY130" s="119"/>
      <c r="DZ130" s="119"/>
      <c r="EA130" s="119"/>
      <c r="EB130" s="119"/>
      <c r="EC130" s="119"/>
      <c r="ED130" s="119"/>
      <c r="EE130" s="119"/>
      <c r="EF130" s="119"/>
      <c r="EG130" s="119"/>
      <c r="EH130" s="119"/>
      <c r="EI130" s="119"/>
      <c r="EJ130" s="119"/>
      <c r="EK130" s="119"/>
      <c r="EL130" s="119"/>
      <c r="EM130" s="119"/>
      <c r="EN130" s="119"/>
      <c r="EO130" s="119"/>
      <c r="EP130" s="119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19"/>
      <c r="FA130" s="119"/>
      <c r="FB130" s="119"/>
      <c r="FC130" s="119"/>
      <c r="FD130" s="119"/>
      <c r="FE130" s="119"/>
      <c r="FF130" s="119"/>
      <c r="FG130" s="119"/>
      <c r="FH130" s="119"/>
      <c r="FI130" s="119"/>
      <c r="FJ130" s="119"/>
      <c r="FK130" s="119"/>
      <c r="FL130" s="119"/>
      <c r="FM130" s="119"/>
      <c r="FN130" s="119"/>
      <c r="FO130" s="119"/>
      <c r="FP130" s="119"/>
      <c r="FQ130" s="119"/>
      <c r="FR130" s="119"/>
      <c r="FS130" s="119"/>
      <c r="FT130" s="119"/>
      <c r="FU130" s="119"/>
      <c r="FV130" s="119"/>
      <c r="FW130" s="119"/>
      <c r="FX130" s="119"/>
      <c r="FY130" s="119"/>
      <c r="FZ130" s="119"/>
      <c r="GA130" s="119"/>
      <c r="GB130" s="119"/>
      <c r="GC130" s="119"/>
      <c r="GD130" s="119"/>
      <c r="GE130" s="119"/>
      <c r="GF130" s="119"/>
      <c r="GG130" s="119"/>
      <c r="GH130" s="119"/>
      <c r="GI130" s="119"/>
      <c r="GJ130" s="119"/>
      <c r="GK130" s="119"/>
      <c r="GL130" s="119"/>
      <c r="GM130" s="119"/>
      <c r="GN130" s="119"/>
      <c r="GO130" s="119"/>
      <c r="GP130" s="119"/>
      <c r="GQ130" s="119"/>
      <c r="GR130" s="119"/>
      <c r="GS130" s="119"/>
      <c r="GT130" s="119"/>
      <c r="GU130" s="119"/>
      <c r="GV130" s="119"/>
      <c r="GW130" s="119"/>
      <c r="GX130" s="119"/>
      <c r="GY130" s="119"/>
      <c r="GZ130" s="119"/>
      <c r="HA130" s="119"/>
      <c r="HB130" s="119"/>
      <c r="HC130" s="119"/>
      <c r="HD130" s="119"/>
      <c r="HE130" s="119"/>
      <c r="HF130" s="119"/>
      <c r="HG130" s="119"/>
      <c r="HH130" s="119"/>
      <c r="HI130" s="119"/>
      <c r="HJ130" s="119"/>
      <c r="HK130" s="119"/>
      <c r="HL130" s="119"/>
      <c r="HM130" s="119"/>
      <c r="HN130" s="119"/>
      <c r="HO130" s="119"/>
      <c r="HP130" s="119"/>
      <c r="HQ130" s="119"/>
      <c r="HR130" s="119"/>
      <c r="HS130" s="119"/>
      <c r="HT130" s="119"/>
      <c r="HU130" s="119"/>
      <c r="HV130" s="119"/>
      <c r="HW130" s="119"/>
      <c r="HX130" s="119"/>
      <c r="HY130" s="119"/>
      <c r="HZ130" s="119"/>
      <c r="IA130" s="119"/>
      <c r="IB130" s="119"/>
      <c r="IC130" s="119"/>
      <c r="ID130" s="119"/>
      <c r="IE130" s="119"/>
      <c r="IF130" s="119"/>
      <c r="IG130" s="119"/>
      <c r="IH130" s="119"/>
      <c r="II130" s="119"/>
      <c r="IJ130" s="119"/>
      <c r="IK130" s="119"/>
      <c r="IL130" s="119"/>
      <c r="IM130" s="119"/>
      <c r="IN130" s="119"/>
      <c r="IO130" s="119"/>
      <c r="IP130" s="119"/>
      <c r="IQ130" s="119"/>
      <c r="IR130" s="119"/>
      <c r="IS130" s="119"/>
      <c r="IT130" s="119"/>
      <c r="IU130" s="119"/>
      <c r="IV130" s="119"/>
      <c r="IW130" s="119"/>
      <c r="IX130" s="119"/>
      <c r="IY130" s="119"/>
      <c r="IZ130" s="119"/>
      <c r="JA130" s="119"/>
      <c r="JB130" s="119"/>
      <c r="JC130" s="119"/>
      <c r="JD130" s="119"/>
      <c r="JE130" s="119"/>
      <c r="JF130" s="119"/>
      <c r="JG130" s="119"/>
    </row>
    <row r="131" spans="1:267" s="117" customFormat="1" ht="69" customHeight="1" x14ac:dyDescent="0.2">
      <c r="A131" s="239">
        <v>69</v>
      </c>
      <c r="B131" s="131" t="s">
        <v>361</v>
      </c>
      <c r="C131" s="137" t="s">
        <v>47</v>
      </c>
      <c r="D131" s="137" t="s">
        <v>424</v>
      </c>
      <c r="E131" s="144" t="s">
        <v>425</v>
      </c>
      <c r="F131" s="160" t="s">
        <v>426</v>
      </c>
      <c r="G131" s="136" t="s">
        <v>29</v>
      </c>
      <c r="H131" s="131" t="s">
        <v>55</v>
      </c>
      <c r="I131" s="137" t="s">
        <v>33</v>
      </c>
      <c r="J131" s="137" t="s">
        <v>47</v>
      </c>
      <c r="K131" s="137" t="s">
        <v>33</v>
      </c>
      <c r="L131" s="143">
        <v>150</v>
      </c>
      <c r="M131" s="133" t="s">
        <v>31</v>
      </c>
      <c r="N131" s="95">
        <v>84245</v>
      </c>
      <c r="O131" s="134">
        <v>44284</v>
      </c>
      <c r="P131" s="140">
        <v>44337</v>
      </c>
      <c r="Q131" s="139">
        <f t="shared" si="6"/>
        <v>145</v>
      </c>
      <c r="R131" s="135" t="s">
        <v>34</v>
      </c>
      <c r="S131" s="48">
        <v>581</v>
      </c>
      <c r="T131" s="141">
        <f>U131*100%/N131</f>
        <v>0</v>
      </c>
      <c r="U131" s="142">
        <v>0</v>
      </c>
      <c r="V131" s="59" t="s">
        <v>427</v>
      </c>
      <c r="W131" s="241" t="s">
        <v>428</v>
      </c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19"/>
      <c r="AR131" s="119"/>
      <c r="AS131" s="119"/>
      <c r="AT131" s="119"/>
      <c r="AU131" s="119"/>
      <c r="AV131" s="119"/>
      <c r="AW131" s="119"/>
      <c r="AX131" s="119"/>
      <c r="AY131" s="119"/>
      <c r="AZ131" s="119"/>
      <c r="BA131" s="119"/>
      <c r="BB131" s="119"/>
      <c r="BC131" s="119"/>
      <c r="BD131" s="119"/>
      <c r="BE131" s="119"/>
      <c r="BF131" s="119"/>
      <c r="BG131" s="119"/>
      <c r="BH131" s="119"/>
      <c r="BI131" s="119"/>
      <c r="BJ131" s="119"/>
      <c r="BK131" s="119"/>
      <c r="BL131" s="119"/>
      <c r="BM131" s="119"/>
      <c r="BN131" s="119"/>
      <c r="BO131" s="119"/>
      <c r="BP131" s="119"/>
      <c r="BQ131" s="119"/>
      <c r="BR131" s="119"/>
      <c r="BS131" s="119"/>
      <c r="BT131" s="119"/>
      <c r="BU131" s="119"/>
      <c r="BV131" s="119"/>
      <c r="BW131" s="119"/>
      <c r="BX131" s="119"/>
      <c r="BY131" s="119"/>
      <c r="BZ131" s="119"/>
      <c r="CA131" s="119"/>
      <c r="CB131" s="119"/>
      <c r="CC131" s="119"/>
      <c r="CD131" s="119"/>
      <c r="CE131" s="119"/>
      <c r="CF131" s="119"/>
      <c r="CG131" s="119"/>
      <c r="CH131" s="119"/>
      <c r="CI131" s="119"/>
      <c r="CJ131" s="119"/>
      <c r="CK131" s="119"/>
      <c r="CL131" s="119"/>
      <c r="CM131" s="119"/>
      <c r="CN131" s="119"/>
      <c r="CO131" s="119"/>
      <c r="CP131" s="119"/>
      <c r="CQ131" s="119"/>
      <c r="CR131" s="119"/>
      <c r="CS131" s="119"/>
      <c r="CT131" s="119"/>
      <c r="CU131" s="119"/>
      <c r="CV131" s="119"/>
      <c r="CW131" s="119"/>
      <c r="CX131" s="119"/>
      <c r="CY131" s="119"/>
      <c r="CZ131" s="119"/>
      <c r="DA131" s="119"/>
      <c r="DB131" s="119"/>
      <c r="DC131" s="119"/>
      <c r="DD131" s="119"/>
      <c r="DE131" s="119"/>
      <c r="DF131" s="119"/>
      <c r="DG131" s="119"/>
      <c r="DH131" s="119"/>
      <c r="DI131" s="119"/>
      <c r="DJ131" s="119"/>
      <c r="DK131" s="119"/>
      <c r="DL131" s="119"/>
      <c r="DM131" s="119"/>
      <c r="DN131" s="119"/>
      <c r="DO131" s="119"/>
      <c r="DP131" s="119"/>
      <c r="DQ131" s="119"/>
      <c r="DR131" s="119"/>
      <c r="DS131" s="119"/>
      <c r="DT131" s="119"/>
      <c r="DU131" s="119"/>
      <c r="DV131" s="119"/>
      <c r="DW131" s="119"/>
      <c r="DX131" s="119"/>
      <c r="DY131" s="119"/>
      <c r="DZ131" s="119"/>
      <c r="EA131" s="119"/>
      <c r="EB131" s="119"/>
      <c r="EC131" s="119"/>
      <c r="ED131" s="119"/>
      <c r="EE131" s="119"/>
      <c r="EF131" s="119"/>
      <c r="EG131" s="119"/>
      <c r="EH131" s="119"/>
      <c r="EI131" s="119"/>
      <c r="EJ131" s="119"/>
      <c r="EK131" s="119"/>
      <c r="EL131" s="119"/>
      <c r="EM131" s="119"/>
      <c r="EN131" s="119"/>
      <c r="EO131" s="119"/>
      <c r="EP131" s="119"/>
      <c r="EQ131" s="119"/>
      <c r="ER131" s="119"/>
      <c r="ES131" s="119"/>
      <c r="ET131" s="119"/>
      <c r="EU131" s="119"/>
      <c r="EV131" s="119"/>
      <c r="EW131" s="119"/>
      <c r="EX131" s="119"/>
      <c r="EY131" s="119"/>
      <c r="EZ131" s="119"/>
      <c r="FA131" s="119"/>
      <c r="FB131" s="119"/>
      <c r="FC131" s="119"/>
      <c r="FD131" s="119"/>
      <c r="FE131" s="119"/>
      <c r="FF131" s="119"/>
      <c r="FG131" s="119"/>
      <c r="FH131" s="119"/>
      <c r="FI131" s="119"/>
      <c r="FJ131" s="119"/>
      <c r="FK131" s="119"/>
      <c r="FL131" s="119"/>
      <c r="FM131" s="119"/>
      <c r="FN131" s="119"/>
      <c r="FO131" s="119"/>
      <c r="FP131" s="119"/>
      <c r="FQ131" s="119"/>
      <c r="FR131" s="119"/>
      <c r="FS131" s="119"/>
      <c r="FT131" s="119"/>
      <c r="FU131" s="119"/>
      <c r="FV131" s="119"/>
      <c r="FW131" s="119"/>
      <c r="FX131" s="119"/>
      <c r="FY131" s="119"/>
      <c r="FZ131" s="119"/>
      <c r="GA131" s="119"/>
      <c r="GB131" s="119"/>
      <c r="GC131" s="119"/>
      <c r="GD131" s="119"/>
      <c r="GE131" s="119"/>
      <c r="GF131" s="119"/>
      <c r="GG131" s="119"/>
      <c r="GH131" s="119"/>
      <c r="GI131" s="119"/>
      <c r="GJ131" s="119"/>
      <c r="GK131" s="119"/>
      <c r="GL131" s="119"/>
      <c r="GM131" s="119"/>
      <c r="GN131" s="119"/>
      <c r="GO131" s="119"/>
      <c r="GP131" s="119"/>
      <c r="GQ131" s="119"/>
      <c r="GR131" s="119"/>
      <c r="GS131" s="119"/>
      <c r="GT131" s="119"/>
      <c r="GU131" s="119"/>
      <c r="GV131" s="119"/>
      <c r="GW131" s="119"/>
      <c r="GX131" s="119"/>
      <c r="GY131" s="119"/>
      <c r="GZ131" s="119"/>
      <c r="HA131" s="119"/>
      <c r="HB131" s="119"/>
      <c r="HC131" s="119"/>
      <c r="HD131" s="119"/>
      <c r="HE131" s="119"/>
      <c r="HF131" s="119"/>
      <c r="HG131" s="119"/>
      <c r="HH131" s="119"/>
      <c r="HI131" s="119"/>
      <c r="HJ131" s="119"/>
      <c r="HK131" s="119"/>
      <c r="HL131" s="119"/>
      <c r="HM131" s="119"/>
      <c r="HN131" s="119"/>
      <c r="HO131" s="119"/>
      <c r="HP131" s="119"/>
      <c r="HQ131" s="119"/>
      <c r="HR131" s="119"/>
      <c r="HS131" s="119"/>
      <c r="HT131" s="119"/>
      <c r="HU131" s="119"/>
      <c r="HV131" s="119"/>
      <c r="HW131" s="119"/>
      <c r="HX131" s="119"/>
      <c r="HY131" s="119"/>
      <c r="HZ131" s="119"/>
      <c r="IA131" s="119"/>
      <c r="IB131" s="119"/>
      <c r="IC131" s="119"/>
      <c r="ID131" s="119"/>
      <c r="IE131" s="119"/>
      <c r="IF131" s="119"/>
      <c r="IG131" s="119"/>
      <c r="IH131" s="119"/>
      <c r="II131" s="119"/>
      <c r="IJ131" s="119"/>
      <c r="IK131" s="119"/>
      <c r="IL131" s="119"/>
      <c r="IM131" s="119"/>
      <c r="IN131" s="119"/>
      <c r="IO131" s="119"/>
      <c r="IP131" s="119"/>
      <c r="IQ131" s="119"/>
      <c r="IR131" s="119"/>
      <c r="IS131" s="119"/>
      <c r="IT131" s="119"/>
      <c r="IU131" s="119"/>
      <c r="IV131" s="119"/>
      <c r="IW131" s="119"/>
      <c r="IX131" s="119"/>
      <c r="IY131" s="119"/>
      <c r="IZ131" s="119"/>
      <c r="JA131" s="119"/>
      <c r="JB131" s="119"/>
      <c r="JC131" s="119"/>
      <c r="JD131" s="119"/>
      <c r="JE131" s="119"/>
      <c r="JF131" s="119"/>
      <c r="JG131" s="119"/>
    </row>
    <row r="132" spans="1:267" s="117" customFormat="1" ht="69" customHeight="1" x14ac:dyDescent="0.2">
      <c r="A132" s="436">
        <v>70</v>
      </c>
      <c r="B132" s="353" t="s">
        <v>361</v>
      </c>
      <c r="C132" s="354" t="s">
        <v>47</v>
      </c>
      <c r="D132" s="354" t="s">
        <v>429</v>
      </c>
      <c r="E132" s="356" t="s">
        <v>430</v>
      </c>
      <c r="F132" s="160" t="s">
        <v>431</v>
      </c>
      <c r="G132" s="372" t="s">
        <v>29</v>
      </c>
      <c r="H132" s="353" t="s">
        <v>48</v>
      </c>
      <c r="I132" s="354" t="s">
        <v>37</v>
      </c>
      <c r="J132" s="354" t="s">
        <v>47</v>
      </c>
      <c r="K132" s="354" t="s">
        <v>37</v>
      </c>
      <c r="L132" s="374">
        <v>350</v>
      </c>
      <c r="M132" s="367" t="s">
        <v>31</v>
      </c>
      <c r="N132" s="378">
        <v>154000</v>
      </c>
      <c r="O132" s="368">
        <v>44284</v>
      </c>
      <c r="P132" s="371">
        <v>44330</v>
      </c>
      <c r="Q132" s="378">
        <f t="shared" si="6"/>
        <v>1026.6666666666667</v>
      </c>
      <c r="R132" s="369" t="s">
        <v>34</v>
      </c>
      <c r="S132" s="48">
        <v>150</v>
      </c>
      <c r="T132" s="375">
        <f>U132*100%/154000</f>
        <v>0</v>
      </c>
      <c r="U132" s="355">
        <v>0</v>
      </c>
      <c r="V132" s="373" t="s">
        <v>432</v>
      </c>
      <c r="W132" s="438" t="s">
        <v>433</v>
      </c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19"/>
      <c r="AR132" s="119"/>
      <c r="AS132" s="119"/>
      <c r="AT132" s="119"/>
      <c r="AU132" s="119"/>
      <c r="AV132" s="119"/>
      <c r="AW132" s="119"/>
      <c r="AX132" s="119"/>
      <c r="AY132" s="119"/>
      <c r="AZ132" s="119"/>
      <c r="BA132" s="119"/>
      <c r="BB132" s="119"/>
      <c r="BC132" s="119"/>
      <c r="BD132" s="119"/>
      <c r="BE132" s="119"/>
      <c r="BF132" s="119"/>
      <c r="BG132" s="119"/>
      <c r="BH132" s="119"/>
      <c r="BI132" s="119"/>
      <c r="BJ132" s="119"/>
      <c r="BK132" s="119"/>
      <c r="BL132" s="119"/>
      <c r="BM132" s="119"/>
      <c r="BN132" s="119"/>
      <c r="BO132" s="119"/>
      <c r="BP132" s="119"/>
      <c r="BQ132" s="119"/>
      <c r="BR132" s="119"/>
      <c r="BS132" s="119"/>
      <c r="BT132" s="119"/>
      <c r="BU132" s="119"/>
      <c r="BV132" s="119"/>
      <c r="BW132" s="119"/>
      <c r="BX132" s="119"/>
      <c r="BY132" s="119"/>
      <c r="BZ132" s="119"/>
      <c r="CA132" s="119"/>
      <c r="CB132" s="119"/>
      <c r="CC132" s="119"/>
      <c r="CD132" s="119"/>
      <c r="CE132" s="119"/>
      <c r="CF132" s="119"/>
      <c r="CG132" s="119"/>
      <c r="CH132" s="119"/>
      <c r="CI132" s="119"/>
      <c r="CJ132" s="119"/>
      <c r="CK132" s="119"/>
      <c r="CL132" s="119"/>
      <c r="CM132" s="119"/>
      <c r="CN132" s="119"/>
      <c r="CO132" s="119"/>
      <c r="CP132" s="119"/>
      <c r="CQ132" s="119"/>
      <c r="CR132" s="119"/>
      <c r="CS132" s="119"/>
      <c r="CT132" s="119"/>
      <c r="CU132" s="119"/>
      <c r="CV132" s="119"/>
      <c r="CW132" s="119"/>
      <c r="CX132" s="119"/>
      <c r="CY132" s="119"/>
      <c r="CZ132" s="119"/>
      <c r="DA132" s="119"/>
      <c r="DB132" s="119"/>
      <c r="DC132" s="119"/>
      <c r="DD132" s="119"/>
      <c r="DE132" s="119"/>
      <c r="DF132" s="119"/>
      <c r="DG132" s="119"/>
      <c r="DH132" s="119"/>
      <c r="DI132" s="119"/>
      <c r="DJ132" s="119"/>
      <c r="DK132" s="119"/>
      <c r="DL132" s="119"/>
      <c r="DM132" s="119"/>
      <c r="DN132" s="119"/>
      <c r="DO132" s="119"/>
      <c r="DP132" s="119"/>
      <c r="DQ132" s="119"/>
      <c r="DR132" s="119"/>
      <c r="DS132" s="119"/>
      <c r="DT132" s="119"/>
      <c r="DU132" s="119"/>
      <c r="DV132" s="119"/>
      <c r="DW132" s="119"/>
      <c r="DX132" s="119"/>
      <c r="DY132" s="119"/>
      <c r="DZ132" s="119"/>
      <c r="EA132" s="119"/>
      <c r="EB132" s="119"/>
      <c r="EC132" s="119"/>
      <c r="ED132" s="119"/>
      <c r="EE132" s="119"/>
      <c r="EF132" s="119"/>
      <c r="EG132" s="119"/>
      <c r="EH132" s="119"/>
      <c r="EI132" s="119"/>
      <c r="EJ132" s="119"/>
      <c r="EK132" s="119"/>
      <c r="EL132" s="119"/>
      <c r="EM132" s="119"/>
      <c r="EN132" s="119"/>
      <c r="EO132" s="119"/>
      <c r="EP132" s="119"/>
      <c r="EQ132" s="119"/>
      <c r="ER132" s="119"/>
      <c r="ES132" s="119"/>
      <c r="ET132" s="119"/>
      <c r="EU132" s="119"/>
      <c r="EV132" s="119"/>
      <c r="EW132" s="119"/>
      <c r="EX132" s="119"/>
      <c r="EY132" s="119"/>
      <c r="EZ132" s="119"/>
      <c r="FA132" s="119"/>
      <c r="FB132" s="119"/>
      <c r="FC132" s="119"/>
      <c r="FD132" s="119"/>
      <c r="FE132" s="119"/>
      <c r="FF132" s="119"/>
      <c r="FG132" s="119"/>
      <c r="FH132" s="119"/>
      <c r="FI132" s="119"/>
      <c r="FJ132" s="119"/>
      <c r="FK132" s="119"/>
      <c r="FL132" s="119"/>
      <c r="FM132" s="119"/>
      <c r="FN132" s="119"/>
      <c r="FO132" s="119"/>
      <c r="FP132" s="119"/>
      <c r="FQ132" s="119"/>
      <c r="FR132" s="119"/>
      <c r="FS132" s="119"/>
      <c r="FT132" s="119"/>
      <c r="FU132" s="119"/>
      <c r="FV132" s="119"/>
      <c r="FW132" s="119"/>
      <c r="FX132" s="119"/>
      <c r="FY132" s="119"/>
      <c r="FZ132" s="119"/>
      <c r="GA132" s="119"/>
      <c r="GB132" s="119"/>
      <c r="GC132" s="119"/>
      <c r="GD132" s="119"/>
      <c r="GE132" s="119"/>
      <c r="GF132" s="119"/>
      <c r="GG132" s="119"/>
      <c r="GH132" s="119"/>
      <c r="GI132" s="119"/>
      <c r="GJ132" s="119"/>
      <c r="GK132" s="119"/>
      <c r="GL132" s="119"/>
      <c r="GM132" s="119"/>
      <c r="GN132" s="119"/>
      <c r="GO132" s="119"/>
      <c r="GP132" s="119"/>
      <c r="GQ132" s="119"/>
      <c r="GR132" s="119"/>
      <c r="GS132" s="119"/>
      <c r="GT132" s="119"/>
      <c r="GU132" s="119"/>
      <c r="GV132" s="119"/>
      <c r="GW132" s="119"/>
      <c r="GX132" s="119"/>
      <c r="GY132" s="119"/>
      <c r="GZ132" s="119"/>
      <c r="HA132" s="119"/>
      <c r="HB132" s="119"/>
      <c r="HC132" s="119"/>
      <c r="HD132" s="119"/>
      <c r="HE132" s="119"/>
      <c r="HF132" s="119"/>
      <c r="HG132" s="119"/>
      <c r="HH132" s="119"/>
      <c r="HI132" s="119"/>
      <c r="HJ132" s="119"/>
      <c r="HK132" s="119"/>
      <c r="HL132" s="119"/>
      <c r="HM132" s="119"/>
      <c r="HN132" s="119"/>
      <c r="HO132" s="119"/>
      <c r="HP132" s="119"/>
      <c r="HQ132" s="119"/>
      <c r="HR132" s="119"/>
      <c r="HS132" s="119"/>
      <c r="HT132" s="119"/>
      <c r="HU132" s="119"/>
      <c r="HV132" s="119"/>
      <c r="HW132" s="119"/>
      <c r="HX132" s="119"/>
      <c r="HY132" s="119"/>
      <c r="HZ132" s="119"/>
      <c r="IA132" s="119"/>
      <c r="IB132" s="119"/>
      <c r="IC132" s="119"/>
      <c r="ID132" s="119"/>
      <c r="IE132" s="119"/>
      <c r="IF132" s="119"/>
      <c r="IG132" s="119"/>
      <c r="IH132" s="119"/>
      <c r="II132" s="119"/>
      <c r="IJ132" s="119"/>
      <c r="IK132" s="119"/>
      <c r="IL132" s="119"/>
      <c r="IM132" s="119"/>
      <c r="IN132" s="119"/>
      <c r="IO132" s="119"/>
      <c r="IP132" s="119"/>
      <c r="IQ132" s="119"/>
      <c r="IR132" s="119"/>
      <c r="IS132" s="119"/>
      <c r="IT132" s="119"/>
      <c r="IU132" s="119"/>
      <c r="IV132" s="119"/>
      <c r="IW132" s="119"/>
      <c r="IX132" s="119"/>
      <c r="IY132" s="119"/>
      <c r="IZ132" s="119"/>
      <c r="JA132" s="119"/>
      <c r="JB132" s="119"/>
      <c r="JC132" s="119"/>
      <c r="JD132" s="119"/>
      <c r="JE132" s="119"/>
      <c r="JF132" s="119"/>
      <c r="JG132" s="119"/>
    </row>
    <row r="133" spans="1:267" s="117" customFormat="1" ht="69" customHeight="1" x14ac:dyDescent="0.2">
      <c r="A133" s="436"/>
      <c r="B133" s="353"/>
      <c r="C133" s="354"/>
      <c r="D133" s="354"/>
      <c r="E133" s="356"/>
      <c r="F133" s="160" t="s">
        <v>434</v>
      </c>
      <c r="G133" s="372"/>
      <c r="H133" s="353"/>
      <c r="I133" s="354"/>
      <c r="J133" s="354"/>
      <c r="K133" s="354"/>
      <c r="L133" s="374"/>
      <c r="M133" s="367"/>
      <c r="N133" s="378"/>
      <c r="O133" s="368"/>
      <c r="P133" s="371"/>
      <c r="Q133" s="378"/>
      <c r="R133" s="369"/>
      <c r="S133" s="48">
        <v>150</v>
      </c>
      <c r="T133" s="375"/>
      <c r="U133" s="355"/>
      <c r="V133" s="373"/>
      <c r="W133" s="438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19"/>
      <c r="AR133" s="119"/>
      <c r="AS133" s="119"/>
      <c r="AT133" s="119"/>
      <c r="AU133" s="119"/>
      <c r="AV133" s="119"/>
      <c r="AW133" s="119"/>
      <c r="AX133" s="119"/>
      <c r="AY133" s="119"/>
      <c r="AZ133" s="119"/>
      <c r="BA133" s="119"/>
      <c r="BB133" s="119"/>
      <c r="BC133" s="119"/>
      <c r="BD133" s="119"/>
      <c r="BE133" s="119"/>
      <c r="BF133" s="119"/>
      <c r="BG133" s="119"/>
      <c r="BH133" s="119"/>
      <c r="BI133" s="119"/>
      <c r="BJ133" s="119"/>
      <c r="BK133" s="119"/>
      <c r="BL133" s="119"/>
      <c r="BM133" s="119"/>
      <c r="BN133" s="119"/>
      <c r="BO133" s="119"/>
      <c r="BP133" s="119"/>
      <c r="BQ133" s="119"/>
      <c r="BR133" s="119"/>
      <c r="BS133" s="119"/>
      <c r="BT133" s="119"/>
      <c r="BU133" s="119"/>
      <c r="BV133" s="119"/>
      <c r="BW133" s="119"/>
      <c r="BX133" s="119"/>
      <c r="BY133" s="119"/>
      <c r="BZ133" s="119"/>
      <c r="CA133" s="119"/>
      <c r="CB133" s="119"/>
      <c r="CC133" s="119"/>
      <c r="CD133" s="119"/>
      <c r="CE133" s="119"/>
      <c r="CF133" s="119"/>
      <c r="CG133" s="119"/>
      <c r="CH133" s="119"/>
      <c r="CI133" s="119"/>
      <c r="CJ133" s="119"/>
      <c r="CK133" s="119"/>
      <c r="CL133" s="119"/>
      <c r="CM133" s="119"/>
      <c r="CN133" s="119"/>
      <c r="CO133" s="119"/>
      <c r="CP133" s="119"/>
      <c r="CQ133" s="119"/>
      <c r="CR133" s="119"/>
      <c r="CS133" s="119"/>
      <c r="CT133" s="119"/>
      <c r="CU133" s="119"/>
      <c r="CV133" s="119"/>
      <c r="CW133" s="119"/>
      <c r="CX133" s="119"/>
      <c r="CY133" s="119"/>
      <c r="CZ133" s="119"/>
      <c r="DA133" s="119"/>
      <c r="DB133" s="119"/>
      <c r="DC133" s="119"/>
      <c r="DD133" s="119"/>
      <c r="DE133" s="119"/>
      <c r="DF133" s="119"/>
      <c r="DG133" s="119"/>
      <c r="DH133" s="119"/>
      <c r="DI133" s="119"/>
      <c r="DJ133" s="119"/>
      <c r="DK133" s="119"/>
      <c r="DL133" s="119"/>
      <c r="DM133" s="119"/>
      <c r="DN133" s="119"/>
      <c r="DO133" s="119"/>
      <c r="DP133" s="119"/>
      <c r="DQ133" s="119"/>
      <c r="DR133" s="119"/>
      <c r="DS133" s="119"/>
      <c r="DT133" s="119"/>
      <c r="DU133" s="119"/>
      <c r="DV133" s="119"/>
      <c r="DW133" s="119"/>
      <c r="DX133" s="119"/>
      <c r="DY133" s="119"/>
      <c r="DZ133" s="119"/>
      <c r="EA133" s="119"/>
      <c r="EB133" s="119"/>
      <c r="EC133" s="119"/>
      <c r="ED133" s="119"/>
      <c r="EE133" s="119"/>
      <c r="EF133" s="119"/>
      <c r="EG133" s="119"/>
      <c r="EH133" s="119"/>
      <c r="EI133" s="119"/>
      <c r="EJ133" s="119"/>
      <c r="EK133" s="119"/>
      <c r="EL133" s="119"/>
      <c r="EM133" s="119"/>
      <c r="EN133" s="119"/>
      <c r="EO133" s="119"/>
      <c r="EP133" s="119"/>
      <c r="EQ133" s="119"/>
      <c r="ER133" s="119"/>
      <c r="ES133" s="119"/>
      <c r="ET133" s="119"/>
      <c r="EU133" s="119"/>
      <c r="EV133" s="119"/>
      <c r="EW133" s="119"/>
      <c r="EX133" s="119"/>
      <c r="EY133" s="119"/>
      <c r="EZ133" s="119"/>
      <c r="FA133" s="119"/>
      <c r="FB133" s="119"/>
      <c r="FC133" s="119"/>
      <c r="FD133" s="119"/>
      <c r="FE133" s="119"/>
      <c r="FF133" s="119"/>
      <c r="FG133" s="119"/>
      <c r="FH133" s="119"/>
      <c r="FI133" s="119"/>
      <c r="FJ133" s="119"/>
      <c r="FK133" s="119"/>
      <c r="FL133" s="119"/>
      <c r="FM133" s="119"/>
      <c r="FN133" s="119"/>
      <c r="FO133" s="119"/>
      <c r="FP133" s="119"/>
      <c r="FQ133" s="119"/>
      <c r="FR133" s="119"/>
      <c r="FS133" s="119"/>
      <c r="FT133" s="119"/>
      <c r="FU133" s="119"/>
      <c r="FV133" s="119"/>
      <c r="FW133" s="119"/>
      <c r="FX133" s="119"/>
      <c r="FY133" s="119"/>
      <c r="FZ133" s="119"/>
      <c r="GA133" s="119"/>
      <c r="GB133" s="119"/>
      <c r="GC133" s="119"/>
      <c r="GD133" s="119"/>
      <c r="GE133" s="119"/>
      <c r="GF133" s="119"/>
      <c r="GG133" s="119"/>
      <c r="GH133" s="119"/>
      <c r="GI133" s="119"/>
      <c r="GJ133" s="119"/>
      <c r="GK133" s="119"/>
      <c r="GL133" s="119"/>
      <c r="GM133" s="119"/>
      <c r="GN133" s="119"/>
      <c r="GO133" s="119"/>
      <c r="GP133" s="119"/>
      <c r="GQ133" s="119"/>
      <c r="GR133" s="119"/>
      <c r="GS133" s="119"/>
      <c r="GT133" s="119"/>
      <c r="GU133" s="119"/>
      <c r="GV133" s="119"/>
      <c r="GW133" s="119"/>
      <c r="GX133" s="119"/>
      <c r="GY133" s="119"/>
      <c r="GZ133" s="119"/>
      <c r="HA133" s="119"/>
      <c r="HB133" s="119"/>
      <c r="HC133" s="119"/>
      <c r="HD133" s="119"/>
      <c r="HE133" s="119"/>
      <c r="HF133" s="119"/>
      <c r="HG133" s="119"/>
      <c r="HH133" s="119"/>
      <c r="HI133" s="119"/>
      <c r="HJ133" s="119"/>
      <c r="HK133" s="119"/>
      <c r="HL133" s="119"/>
      <c r="HM133" s="119"/>
      <c r="HN133" s="119"/>
      <c r="HO133" s="119"/>
      <c r="HP133" s="119"/>
      <c r="HQ133" s="119"/>
      <c r="HR133" s="119"/>
      <c r="HS133" s="119"/>
      <c r="HT133" s="119"/>
      <c r="HU133" s="119"/>
      <c r="HV133" s="119"/>
      <c r="HW133" s="119"/>
      <c r="HX133" s="119"/>
      <c r="HY133" s="119"/>
      <c r="HZ133" s="119"/>
      <c r="IA133" s="119"/>
      <c r="IB133" s="119"/>
      <c r="IC133" s="119"/>
      <c r="ID133" s="119"/>
      <c r="IE133" s="119"/>
      <c r="IF133" s="119"/>
      <c r="IG133" s="119"/>
      <c r="IH133" s="119"/>
      <c r="II133" s="119"/>
      <c r="IJ133" s="119"/>
      <c r="IK133" s="119"/>
      <c r="IL133" s="119"/>
      <c r="IM133" s="119"/>
      <c r="IN133" s="119"/>
      <c r="IO133" s="119"/>
      <c r="IP133" s="119"/>
      <c r="IQ133" s="119"/>
      <c r="IR133" s="119"/>
      <c r="IS133" s="119"/>
      <c r="IT133" s="119"/>
      <c r="IU133" s="119"/>
      <c r="IV133" s="119"/>
      <c r="IW133" s="119"/>
      <c r="IX133" s="119"/>
      <c r="IY133" s="119"/>
      <c r="IZ133" s="119"/>
      <c r="JA133" s="119"/>
      <c r="JB133" s="119"/>
      <c r="JC133" s="119"/>
      <c r="JD133" s="119"/>
      <c r="JE133" s="119"/>
      <c r="JF133" s="119"/>
      <c r="JG133" s="119"/>
    </row>
    <row r="134" spans="1:267" s="117" customFormat="1" ht="69" customHeight="1" x14ac:dyDescent="0.2">
      <c r="A134" s="436"/>
      <c r="B134" s="353"/>
      <c r="C134" s="354"/>
      <c r="D134" s="354"/>
      <c r="E134" s="356"/>
      <c r="F134" s="160" t="s">
        <v>435</v>
      </c>
      <c r="G134" s="372"/>
      <c r="H134" s="353"/>
      <c r="I134" s="354"/>
      <c r="J134" s="354"/>
      <c r="K134" s="354"/>
      <c r="L134" s="374"/>
      <c r="M134" s="367"/>
      <c r="N134" s="378"/>
      <c r="O134" s="368"/>
      <c r="P134" s="371"/>
      <c r="Q134" s="378"/>
      <c r="R134" s="369"/>
      <c r="S134" s="48">
        <v>100</v>
      </c>
      <c r="T134" s="375"/>
      <c r="U134" s="355"/>
      <c r="V134" s="373"/>
      <c r="W134" s="438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  <c r="AV134" s="119"/>
      <c r="AW134" s="119"/>
      <c r="AX134" s="119"/>
      <c r="AY134" s="119"/>
      <c r="AZ134" s="119"/>
      <c r="BA134" s="119"/>
      <c r="BB134" s="119"/>
      <c r="BC134" s="119"/>
      <c r="BD134" s="119"/>
      <c r="BE134" s="119"/>
      <c r="BF134" s="119"/>
      <c r="BG134" s="119"/>
      <c r="BH134" s="119"/>
      <c r="BI134" s="119"/>
      <c r="BJ134" s="119"/>
      <c r="BK134" s="119"/>
      <c r="BL134" s="119"/>
      <c r="BM134" s="119"/>
      <c r="BN134" s="119"/>
      <c r="BO134" s="119"/>
      <c r="BP134" s="119"/>
      <c r="BQ134" s="119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19"/>
      <c r="CB134" s="119"/>
      <c r="CC134" s="119"/>
      <c r="CD134" s="119"/>
      <c r="CE134" s="119"/>
      <c r="CF134" s="119"/>
      <c r="CG134" s="119"/>
      <c r="CH134" s="119"/>
      <c r="CI134" s="119"/>
      <c r="CJ134" s="119"/>
      <c r="CK134" s="119"/>
      <c r="CL134" s="119"/>
      <c r="CM134" s="119"/>
      <c r="CN134" s="119"/>
      <c r="CO134" s="119"/>
      <c r="CP134" s="119"/>
      <c r="CQ134" s="119"/>
      <c r="CR134" s="119"/>
      <c r="CS134" s="119"/>
      <c r="CT134" s="119"/>
      <c r="CU134" s="119"/>
      <c r="CV134" s="119"/>
      <c r="CW134" s="119"/>
      <c r="CX134" s="119"/>
      <c r="CY134" s="119"/>
      <c r="CZ134" s="119"/>
      <c r="DA134" s="119"/>
      <c r="DB134" s="119"/>
      <c r="DC134" s="119"/>
      <c r="DD134" s="119"/>
      <c r="DE134" s="119"/>
      <c r="DF134" s="119"/>
      <c r="DG134" s="119"/>
      <c r="DH134" s="119"/>
      <c r="DI134" s="119"/>
      <c r="DJ134" s="119"/>
      <c r="DK134" s="119"/>
      <c r="DL134" s="119"/>
      <c r="DM134" s="119"/>
      <c r="DN134" s="119"/>
      <c r="DO134" s="119"/>
      <c r="DP134" s="119"/>
      <c r="DQ134" s="119"/>
      <c r="DR134" s="119"/>
      <c r="DS134" s="119"/>
      <c r="DT134" s="119"/>
      <c r="DU134" s="119"/>
      <c r="DV134" s="119"/>
      <c r="DW134" s="119"/>
      <c r="DX134" s="119"/>
      <c r="DY134" s="119"/>
      <c r="DZ134" s="119"/>
      <c r="EA134" s="119"/>
      <c r="EB134" s="119"/>
      <c r="EC134" s="119"/>
      <c r="ED134" s="119"/>
      <c r="EE134" s="119"/>
      <c r="EF134" s="119"/>
      <c r="EG134" s="119"/>
      <c r="EH134" s="119"/>
      <c r="EI134" s="119"/>
      <c r="EJ134" s="119"/>
      <c r="EK134" s="119"/>
      <c r="EL134" s="119"/>
      <c r="EM134" s="119"/>
      <c r="EN134" s="119"/>
      <c r="EO134" s="119"/>
      <c r="EP134" s="119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19"/>
      <c r="FA134" s="119"/>
      <c r="FB134" s="119"/>
      <c r="FC134" s="119"/>
      <c r="FD134" s="119"/>
      <c r="FE134" s="119"/>
      <c r="FF134" s="119"/>
      <c r="FG134" s="119"/>
      <c r="FH134" s="119"/>
      <c r="FI134" s="119"/>
      <c r="FJ134" s="119"/>
      <c r="FK134" s="119"/>
      <c r="FL134" s="119"/>
      <c r="FM134" s="119"/>
      <c r="FN134" s="119"/>
      <c r="FO134" s="119"/>
      <c r="FP134" s="119"/>
      <c r="FQ134" s="119"/>
      <c r="FR134" s="119"/>
      <c r="FS134" s="119"/>
      <c r="FT134" s="119"/>
      <c r="FU134" s="119"/>
      <c r="FV134" s="119"/>
      <c r="FW134" s="119"/>
      <c r="FX134" s="119"/>
      <c r="FY134" s="119"/>
      <c r="FZ134" s="119"/>
      <c r="GA134" s="119"/>
      <c r="GB134" s="119"/>
      <c r="GC134" s="119"/>
      <c r="GD134" s="119"/>
      <c r="GE134" s="119"/>
      <c r="GF134" s="119"/>
      <c r="GG134" s="119"/>
      <c r="GH134" s="119"/>
      <c r="GI134" s="119"/>
      <c r="GJ134" s="119"/>
      <c r="GK134" s="119"/>
      <c r="GL134" s="119"/>
      <c r="GM134" s="119"/>
      <c r="GN134" s="119"/>
      <c r="GO134" s="119"/>
      <c r="GP134" s="119"/>
      <c r="GQ134" s="119"/>
      <c r="GR134" s="119"/>
      <c r="GS134" s="119"/>
      <c r="GT134" s="119"/>
      <c r="GU134" s="119"/>
      <c r="GV134" s="119"/>
      <c r="GW134" s="119"/>
      <c r="GX134" s="119"/>
      <c r="GY134" s="119"/>
      <c r="GZ134" s="119"/>
      <c r="HA134" s="119"/>
      <c r="HB134" s="119"/>
      <c r="HC134" s="119"/>
      <c r="HD134" s="119"/>
      <c r="HE134" s="119"/>
      <c r="HF134" s="119"/>
      <c r="HG134" s="119"/>
      <c r="HH134" s="119"/>
      <c r="HI134" s="119"/>
      <c r="HJ134" s="119"/>
      <c r="HK134" s="119"/>
      <c r="HL134" s="119"/>
      <c r="HM134" s="119"/>
      <c r="HN134" s="119"/>
      <c r="HO134" s="119"/>
      <c r="HP134" s="119"/>
      <c r="HQ134" s="119"/>
      <c r="HR134" s="119"/>
      <c r="HS134" s="119"/>
      <c r="HT134" s="119"/>
      <c r="HU134" s="119"/>
      <c r="HV134" s="119"/>
      <c r="HW134" s="119"/>
      <c r="HX134" s="119"/>
      <c r="HY134" s="119"/>
      <c r="HZ134" s="119"/>
      <c r="IA134" s="119"/>
      <c r="IB134" s="119"/>
      <c r="IC134" s="119"/>
      <c r="ID134" s="119"/>
      <c r="IE134" s="119"/>
      <c r="IF134" s="119"/>
      <c r="IG134" s="119"/>
      <c r="IH134" s="119"/>
      <c r="II134" s="119"/>
      <c r="IJ134" s="119"/>
      <c r="IK134" s="119"/>
      <c r="IL134" s="119"/>
      <c r="IM134" s="119"/>
      <c r="IN134" s="119"/>
      <c r="IO134" s="119"/>
      <c r="IP134" s="119"/>
      <c r="IQ134" s="119"/>
      <c r="IR134" s="119"/>
      <c r="IS134" s="119"/>
      <c r="IT134" s="119"/>
      <c r="IU134" s="119"/>
      <c r="IV134" s="119"/>
      <c r="IW134" s="119"/>
      <c r="IX134" s="119"/>
      <c r="IY134" s="119"/>
      <c r="IZ134" s="119"/>
      <c r="JA134" s="119"/>
      <c r="JB134" s="119"/>
      <c r="JC134" s="119"/>
      <c r="JD134" s="119"/>
      <c r="JE134" s="119"/>
      <c r="JF134" s="119"/>
      <c r="JG134" s="119"/>
    </row>
    <row r="135" spans="1:267" s="117" customFormat="1" ht="69" customHeight="1" x14ac:dyDescent="0.2">
      <c r="A135" s="239">
        <v>71</v>
      </c>
      <c r="B135" s="131" t="s">
        <v>361</v>
      </c>
      <c r="C135" s="137" t="s">
        <v>47</v>
      </c>
      <c r="D135" s="137" t="s">
        <v>436</v>
      </c>
      <c r="E135" s="144" t="s">
        <v>437</v>
      </c>
      <c r="F135" s="160" t="s">
        <v>438</v>
      </c>
      <c r="G135" s="136" t="s">
        <v>29</v>
      </c>
      <c r="H135" s="131" t="s">
        <v>45</v>
      </c>
      <c r="I135" s="137" t="s">
        <v>41</v>
      </c>
      <c r="J135" s="137" t="s">
        <v>47</v>
      </c>
      <c r="K135" s="137" t="s">
        <v>41</v>
      </c>
      <c r="L135" s="143">
        <v>235</v>
      </c>
      <c r="M135" s="133" t="s">
        <v>31</v>
      </c>
      <c r="N135" s="95">
        <v>189000</v>
      </c>
      <c r="O135" s="134">
        <v>44281</v>
      </c>
      <c r="P135" s="140">
        <v>44344</v>
      </c>
      <c r="Q135" s="139">
        <f t="shared" ref="Q135:Q186" si="7">N135/S135</f>
        <v>135</v>
      </c>
      <c r="R135" s="135" t="s">
        <v>34</v>
      </c>
      <c r="S135" s="48">
        <v>1400</v>
      </c>
      <c r="T135" s="141">
        <f>U135*100%/N135</f>
        <v>0</v>
      </c>
      <c r="U135" s="142">
        <v>0</v>
      </c>
      <c r="V135" s="59" t="s">
        <v>439</v>
      </c>
      <c r="W135" s="241" t="s">
        <v>440</v>
      </c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/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/>
      <c r="BP135" s="119"/>
      <c r="BQ135" s="119"/>
      <c r="BR135" s="119"/>
      <c r="BS135" s="119"/>
      <c r="BT135" s="119"/>
      <c r="BU135" s="119"/>
      <c r="BV135" s="119"/>
      <c r="BW135" s="119"/>
      <c r="BX135" s="119"/>
      <c r="BY135" s="119"/>
      <c r="BZ135" s="119"/>
      <c r="CA135" s="119"/>
      <c r="CB135" s="119"/>
      <c r="CC135" s="119"/>
      <c r="CD135" s="119"/>
      <c r="CE135" s="119"/>
      <c r="CF135" s="119"/>
      <c r="CG135" s="119"/>
      <c r="CH135" s="119"/>
      <c r="CI135" s="119"/>
      <c r="CJ135" s="119"/>
      <c r="CK135" s="119"/>
      <c r="CL135" s="119"/>
      <c r="CM135" s="119"/>
      <c r="CN135" s="119"/>
      <c r="CO135" s="119"/>
      <c r="CP135" s="119"/>
      <c r="CQ135" s="119"/>
      <c r="CR135" s="119"/>
      <c r="CS135" s="119"/>
      <c r="CT135" s="119"/>
      <c r="CU135" s="119"/>
      <c r="CV135" s="119"/>
      <c r="CW135" s="119"/>
      <c r="CX135" s="119"/>
      <c r="CY135" s="119"/>
      <c r="CZ135" s="119"/>
      <c r="DA135" s="119"/>
      <c r="DB135" s="119"/>
      <c r="DC135" s="119"/>
      <c r="DD135" s="119"/>
      <c r="DE135" s="119"/>
      <c r="DF135" s="119"/>
      <c r="DG135" s="119"/>
      <c r="DH135" s="119"/>
      <c r="DI135" s="119"/>
      <c r="DJ135" s="119"/>
      <c r="DK135" s="119"/>
      <c r="DL135" s="119"/>
      <c r="DM135" s="119"/>
      <c r="DN135" s="119"/>
      <c r="DO135" s="119"/>
      <c r="DP135" s="119"/>
      <c r="DQ135" s="119"/>
      <c r="DR135" s="119"/>
      <c r="DS135" s="119"/>
      <c r="DT135" s="119"/>
      <c r="DU135" s="119"/>
      <c r="DV135" s="119"/>
      <c r="DW135" s="119"/>
      <c r="DX135" s="119"/>
      <c r="DY135" s="119"/>
      <c r="DZ135" s="119"/>
      <c r="EA135" s="119"/>
      <c r="EB135" s="119"/>
      <c r="EC135" s="119"/>
      <c r="ED135" s="119"/>
      <c r="EE135" s="119"/>
      <c r="EF135" s="119"/>
      <c r="EG135" s="119"/>
      <c r="EH135" s="119"/>
      <c r="EI135" s="119"/>
      <c r="EJ135" s="119"/>
      <c r="EK135" s="119"/>
      <c r="EL135" s="119"/>
      <c r="EM135" s="119"/>
      <c r="EN135" s="119"/>
      <c r="EO135" s="119"/>
      <c r="EP135" s="119"/>
      <c r="EQ135" s="119"/>
      <c r="ER135" s="119"/>
      <c r="ES135" s="119"/>
      <c r="ET135" s="119"/>
      <c r="EU135" s="119"/>
      <c r="EV135" s="119"/>
      <c r="EW135" s="119"/>
      <c r="EX135" s="119"/>
      <c r="EY135" s="119"/>
      <c r="EZ135" s="119"/>
      <c r="FA135" s="119"/>
      <c r="FB135" s="119"/>
      <c r="FC135" s="119"/>
      <c r="FD135" s="119"/>
      <c r="FE135" s="119"/>
      <c r="FF135" s="119"/>
      <c r="FG135" s="119"/>
      <c r="FH135" s="119"/>
      <c r="FI135" s="119"/>
      <c r="FJ135" s="119"/>
      <c r="FK135" s="119"/>
      <c r="FL135" s="119"/>
      <c r="FM135" s="119"/>
      <c r="FN135" s="119"/>
      <c r="FO135" s="119"/>
      <c r="FP135" s="119"/>
      <c r="FQ135" s="119"/>
      <c r="FR135" s="119"/>
      <c r="FS135" s="119"/>
      <c r="FT135" s="119"/>
      <c r="FU135" s="119"/>
      <c r="FV135" s="119"/>
      <c r="FW135" s="119"/>
      <c r="FX135" s="119"/>
      <c r="FY135" s="119"/>
      <c r="FZ135" s="119"/>
      <c r="GA135" s="119"/>
      <c r="GB135" s="119"/>
      <c r="GC135" s="119"/>
      <c r="GD135" s="119"/>
      <c r="GE135" s="119"/>
      <c r="GF135" s="119"/>
      <c r="GG135" s="119"/>
      <c r="GH135" s="119"/>
      <c r="GI135" s="119"/>
      <c r="GJ135" s="119"/>
      <c r="GK135" s="119"/>
      <c r="GL135" s="119"/>
      <c r="GM135" s="119"/>
      <c r="GN135" s="119"/>
      <c r="GO135" s="119"/>
      <c r="GP135" s="119"/>
      <c r="GQ135" s="119"/>
      <c r="GR135" s="119"/>
      <c r="GS135" s="119"/>
      <c r="GT135" s="119"/>
      <c r="GU135" s="119"/>
      <c r="GV135" s="119"/>
      <c r="GW135" s="119"/>
      <c r="GX135" s="119"/>
      <c r="GY135" s="119"/>
      <c r="GZ135" s="119"/>
      <c r="HA135" s="119"/>
      <c r="HB135" s="119"/>
      <c r="HC135" s="119"/>
      <c r="HD135" s="119"/>
      <c r="HE135" s="119"/>
      <c r="HF135" s="119"/>
      <c r="HG135" s="119"/>
      <c r="HH135" s="119"/>
      <c r="HI135" s="119"/>
      <c r="HJ135" s="119"/>
      <c r="HK135" s="119"/>
      <c r="HL135" s="119"/>
      <c r="HM135" s="119"/>
      <c r="HN135" s="119"/>
      <c r="HO135" s="119"/>
      <c r="HP135" s="119"/>
      <c r="HQ135" s="119"/>
      <c r="HR135" s="119"/>
      <c r="HS135" s="119"/>
      <c r="HT135" s="119"/>
      <c r="HU135" s="119"/>
      <c r="HV135" s="119"/>
      <c r="HW135" s="119"/>
      <c r="HX135" s="119"/>
      <c r="HY135" s="119"/>
      <c r="HZ135" s="119"/>
      <c r="IA135" s="119"/>
      <c r="IB135" s="119"/>
      <c r="IC135" s="119"/>
      <c r="ID135" s="119"/>
      <c r="IE135" s="119"/>
      <c r="IF135" s="119"/>
      <c r="IG135" s="119"/>
      <c r="IH135" s="119"/>
      <c r="II135" s="119"/>
      <c r="IJ135" s="119"/>
      <c r="IK135" s="119"/>
      <c r="IL135" s="119"/>
      <c r="IM135" s="119"/>
      <c r="IN135" s="119"/>
      <c r="IO135" s="119"/>
      <c r="IP135" s="119"/>
      <c r="IQ135" s="119"/>
      <c r="IR135" s="119"/>
      <c r="IS135" s="119"/>
      <c r="IT135" s="119"/>
      <c r="IU135" s="119"/>
      <c r="IV135" s="119"/>
      <c r="IW135" s="119"/>
      <c r="IX135" s="119"/>
      <c r="IY135" s="119"/>
      <c r="IZ135" s="119"/>
      <c r="JA135" s="119"/>
      <c r="JB135" s="119"/>
      <c r="JC135" s="119"/>
      <c r="JD135" s="119"/>
      <c r="JE135" s="119"/>
      <c r="JF135" s="119"/>
      <c r="JG135" s="119"/>
    </row>
    <row r="136" spans="1:267" s="117" customFormat="1" ht="69" customHeight="1" x14ac:dyDescent="0.2">
      <c r="A136" s="439">
        <v>72</v>
      </c>
      <c r="B136" s="353" t="s">
        <v>441</v>
      </c>
      <c r="C136" s="353" t="s">
        <v>49</v>
      </c>
      <c r="D136" s="354" t="s">
        <v>442</v>
      </c>
      <c r="E136" s="353">
        <v>1221</v>
      </c>
      <c r="F136" s="160" t="s">
        <v>443</v>
      </c>
      <c r="G136" s="372" t="s">
        <v>44</v>
      </c>
      <c r="H136" s="353" t="s">
        <v>36</v>
      </c>
      <c r="I136" s="354" t="s">
        <v>37</v>
      </c>
      <c r="J136" s="353" t="s">
        <v>49</v>
      </c>
      <c r="K136" s="354" t="s">
        <v>37</v>
      </c>
      <c r="L136" s="370">
        <v>230</v>
      </c>
      <c r="M136" s="133" t="s">
        <v>31</v>
      </c>
      <c r="N136" s="95">
        <v>179146.86</v>
      </c>
      <c r="O136" s="368">
        <v>44256</v>
      </c>
      <c r="P136" s="368">
        <v>44330</v>
      </c>
      <c r="Q136" s="139">
        <f t="shared" si="7"/>
        <v>853.08028571428565</v>
      </c>
      <c r="R136" s="369" t="s">
        <v>39</v>
      </c>
      <c r="S136" s="48">
        <v>210</v>
      </c>
      <c r="T136" s="375">
        <f>U136*100%/232836.89</f>
        <v>0</v>
      </c>
      <c r="U136" s="355">
        <v>0</v>
      </c>
      <c r="V136" s="373" t="s">
        <v>305</v>
      </c>
      <c r="W136" s="438" t="s">
        <v>306</v>
      </c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  <c r="AU136" s="119"/>
      <c r="AV136" s="119"/>
      <c r="AW136" s="119"/>
      <c r="AX136" s="119"/>
      <c r="AY136" s="119"/>
      <c r="AZ136" s="119"/>
      <c r="BA136" s="119"/>
      <c r="BB136" s="119"/>
      <c r="BC136" s="119"/>
      <c r="BD136" s="119"/>
      <c r="BE136" s="119"/>
      <c r="BF136" s="119"/>
      <c r="BG136" s="119"/>
      <c r="BH136" s="119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119"/>
      <c r="BS136" s="119"/>
      <c r="BT136" s="119"/>
      <c r="BU136" s="119"/>
      <c r="BV136" s="119"/>
      <c r="BW136" s="119"/>
      <c r="BX136" s="119"/>
      <c r="BY136" s="119"/>
      <c r="BZ136" s="119"/>
      <c r="CA136" s="119"/>
      <c r="CB136" s="119"/>
      <c r="CC136" s="119"/>
      <c r="CD136" s="119"/>
      <c r="CE136" s="119"/>
      <c r="CF136" s="119"/>
      <c r="CG136" s="119"/>
      <c r="CH136" s="119"/>
      <c r="CI136" s="119"/>
      <c r="CJ136" s="119"/>
      <c r="CK136" s="119"/>
      <c r="CL136" s="119"/>
      <c r="CM136" s="119"/>
      <c r="CN136" s="119"/>
      <c r="CO136" s="119"/>
      <c r="CP136" s="119"/>
      <c r="CQ136" s="119"/>
      <c r="CR136" s="119"/>
      <c r="CS136" s="119"/>
      <c r="CT136" s="119"/>
      <c r="CU136" s="119"/>
      <c r="CV136" s="119"/>
      <c r="CW136" s="119"/>
      <c r="CX136" s="119"/>
      <c r="CY136" s="119"/>
      <c r="CZ136" s="119"/>
      <c r="DA136" s="119"/>
      <c r="DB136" s="119"/>
      <c r="DC136" s="119"/>
      <c r="DD136" s="119"/>
      <c r="DE136" s="119"/>
      <c r="DF136" s="119"/>
      <c r="DG136" s="119"/>
      <c r="DH136" s="119"/>
      <c r="DI136" s="119"/>
      <c r="DJ136" s="119"/>
      <c r="DK136" s="119"/>
      <c r="DL136" s="119"/>
      <c r="DM136" s="119"/>
      <c r="DN136" s="119"/>
      <c r="DO136" s="119"/>
      <c r="DP136" s="119"/>
      <c r="DQ136" s="119"/>
      <c r="DR136" s="119"/>
      <c r="DS136" s="119"/>
      <c r="DT136" s="119"/>
      <c r="DU136" s="119"/>
      <c r="DV136" s="119"/>
      <c r="DW136" s="119"/>
      <c r="DX136" s="119"/>
      <c r="DY136" s="119"/>
      <c r="DZ136" s="119"/>
      <c r="EA136" s="119"/>
      <c r="EB136" s="119"/>
      <c r="EC136" s="119"/>
      <c r="ED136" s="119"/>
      <c r="EE136" s="119"/>
      <c r="EF136" s="119"/>
      <c r="EG136" s="119"/>
      <c r="EH136" s="119"/>
      <c r="EI136" s="119"/>
      <c r="EJ136" s="119"/>
      <c r="EK136" s="119"/>
      <c r="EL136" s="119"/>
      <c r="EM136" s="119"/>
      <c r="EN136" s="119"/>
      <c r="EO136" s="119"/>
      <c r="EP136" s="119"/>
      <c r="EQ136" s="119"/>
      <c r="ER136" s="119"/>
      <c r="ES136" s="119"/>
      <c r="ET136" s="119"/>
      <c r="EU136" s="119"/>
      <c r="EV136" s="119"/>
      <c r="EW136" s="119"/>
      <c r="EX136" s="119"/>
      <c r="EY136" s="119"/>
      <c r="EZ136" s="119"/>
      <c r="FA136" s="119"/>
      <c r="FB136" s="119"/>
      <c r="FC136" s="119"/>
      <c r="FD136" s="119"/>
      <c r="FE136" s="119"/>
      <c r="FF136" s="119"/>
      <c r="FG136" s="119"/>
      <c r="FH136" s="119"/>
      <c r="FI136" s="119"/>
      <c r="FJ136" s="119"/>
      <c r="FK136" s="119"/>
      <c r="FL136" s="119"/>
      <c r="FM136" s="119"/>
      <c r="FN136" s="119"/>
      <c r="FO136" s="119"/>
      <c r="FP136" s="119"/>
      <c r="FQ136" s="119"/>
      <c r="FR136" s="119"/>
      <c r="FS136" s="119"/>
      <c r="FT136" s="119"/>
      <c r="FU136" s="119"/>
      <c r="FV136" s="119"/>
      <c r="FW136" s="119"/>
      <c r="FX136" s="119"/>
      <c r="FY136" s="119"/>
      <c r="FZ136" s="119"/>
      <c r="GA136" s="119"/>
      <c r="GB136" s="119"/>
      <c r="GC136" s="119"/>
      <c r="GD136" s="119"/>
      <c r="GE136" s="119"/>
      <c r="GF136" s="119"/>
      <c r="GG136" s="119"/>
      <c r="GH136" s="119"/>
      <c r="GI136" s="119"/>
      <c r="GJ136" s="119"/>
      <c r="GK136" s="119"/>
      <c r="GL136" s="119"/>
      <c r="GM136" s="119"/>
      <c r="GN136" s="119"/>
      <c r="GO136" s="119"/>
      <c r="GP136" s="119"/>
      <c r="GQ136" s="119"/>
      <c r="GR136" s="119"/>
      <c r="GS136" s="119"/>
      <c r="GT136" s="119"/>
      <c r="GU136" s="119"/>
      <c r="GV136" s="119"/>
      <c r="GW136" s="119"/>
      <c r="GX136" s="119"/>
      <c r="GY136" s="119"/>
      <c r="GZ136" s="119"/>
      <c r="HA136" s="119"/>
      <c r="HB136" s="119"/>
      <c r="HC136" s="119"/>
      <c r="HD136" s="119"/>
      <c r="HE136" s="119"/>
      <c r="HF136" s="119"/>
      <c r="HG136" s="119"/>
      <c r="HH136" s="119"/>
      <c r="HI136" s="119"/>
      <c r="HJ136" s="119"/>
      <c r="HK136" s="119"/>
      <c r="HL136" s="119"/>
      <c r="HM136" s="119"/>
      <c r="HN136" s="119"/>
      <c r="HO136" s="119"/>
      <c r="HP136" s="119"/>
      <c r="HQ136" s="119"/>
      <c r="HR136" s="119"/>
      <c r="HS136" s="119"/>
      <c r="HT136" s="119"/>
      <c r="HU136" s="119"/>
      <c r="HV136" s="119"/>
      <c r="HW136" s="119"/>
      <c r="HX136" s="119"/>
      <c r="HY136" s="119"/>
      <c r="HZ136" s="119"/>
      <c r="IA136" s="119"/>
      <c r="IB136" s="119"/>
      <c r="IC136" s="119"/>
      <c r="ID136" s="119"/>
      <c r="IE136" s="119"/>
      <c r="IF136" s="119"/>
      <c r="IG136" s="119"/>
      <c r="IH136" s="119"/>
      <c r="II136" s="119"/>
      <c r="IJ136" s="119"/>
      <c r="IK136" s="119"/>
      <c r="IL136" s="119"/>
      <c r="IM136" s="119"/>
      <c r="IN136" s="119"/>
      <c r="IO136" s="119"/>
      <c r="IP136" s="119"/>
      <c r="IQ136" s="119"/>
      <c r="IR136" s="119"/>
      <c r="IS136" s="119"/>
      <c r="IT136" s="119"/>
      <c r="IU136" s="119"/>
      <c r="IV136" s="119"/>
      <c r="IW136" s="119"/>
      <c r="IX136" s="119"/>
      <c r="IY136" s="119"/>
      <c r="IZ136" s="119"/>
      <c r="JA136" s="119"/>
      <c r="JB136" s="119"/>
      <c r="JC136" s="119"/>
      <c r="JD136" s="119"/>
      <c r="JE136" s="119"/>
      <c r="JF136" s="119"/>
      <c r="JG136" s="119"/>
    </row>
    <row r="137" spans="1:267" s="117" customFormat="1" ht="69" customHeight="1" x14ac:dyDescent="0.2">
      <c r="A137" s="439"/>
      <c r="B137" s="353"/>
      <c r="C137" s="353"/>
      <c r="D137" s="354"/>
      <c r="E137" s="353"/>
      <c r="F137" s="160" t="s">
        <v>444</v>
      </c>
      <c r="G137" s="372"/>
      <c r="H137" s="353"/>
      <c r="I137" s="354"/>
      <c r="J137" s="353"/>
      <c r="K137" s="354"/>
      <c r="L137" s="370"/>
      <c r="M137" s="133" t="s">
        <v>31</v>
      </c>
      <c r="N137" s="95">
        <v>53690.04</v>
      </c>
      <c r="O137" s="368"/>
      <c r="P137" s="368"/>
      <c r="Q137" s="139">
        <f t="shared" si="7"/>
        <v>236.52</v>
      </c>
      <c r="R137" s="369"/>
      <c r="S137" s="48">
        <v>227</v>
      </c>
      <c r="T137" s="375"/>
      <c r="U137" s="355"/>
      <c r="V137" s="373"/>
      <c r="W137" s="438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119"/>
      <c r="AS137" s="119"/>
      <c r="AT137" s="119"/>
      <c r="AU137" s="119"/>
      <c r="AV137" s="119"/>
      <c r="AW137" s="119"/>
      <c r="AX137" s="119"/>
      <c r="AY137" s="119"/>
      <c r="AZ137" s="119"/>
      <c r="BA137" s="119"/>
      <c r="BB137" s="119"/>
      <c r="BC137" s="119"/>
      <c r="BD137" s="119"/>
      <c r="BE137" s="119"/>
      <c r="BF137" s="119"/>
      <c r="BG137" s="119"/>
      <c r="BH137" s="119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119"/>
      <c r="BS137" s="119"/>
      <c r="BT137" s="119"/>
      <c r="BU137" s="119"/>
      <c r="BV137" s="119"/>
      <c r="BW137" s="119"/>
      <c r="BX137" s="119"/>
      <c r="BY137" s="119"/>
      <c r="BZ137" s="119"/>
      <c r="CA137" s="119"/>
      <c r="CB137" s="119"/>
      <c r="CC137" s="119"/>
      <c r="CD137" s="119"/>
      <c r="CE137" s="119"/>
      <c r="CF137" s="119"/>
      <c r="CG137" s="119"/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119"/>
      <c r="CS137" s="119"/>
      <c r="CT137" s="119"/>
      <c r="CU137" s="119"/>
      <c r="CV137" s="119"/>
      <c r="CW137" s="119"/>
      <c r="CX137" s="119"/>
      <c r="CY137" s="119"/>
      <c r="CZ137" s="119"/>
      <c r="DA137" s="119"/>
      <c r="DB137" s="119"/>
      <c r="DC137" s="119"/>
      <c r="DD137" s="119"/>
      <c r="DE137" s="119"/>
      <c r="DF137" s="119"/>
      <c r="DG137" s="119"/>
      <c r="DH137" s="119"/>
      <c r="DI137" s="119"/>
      <c r="DJ137" s="119"/>
      <c r="DK137" s="119"/>
      <c r="DL137" s="119"/>
      <c r="DM137" s="119"/>
      <c r="DN137" s="119"/>
      <c r="DO137" s="119"/>
      <c r="DP137" s="119"/>
      <c r="DQ137" s="119"/>
      <c r="DR137" s="119"/>
      <c r="DS137" s="119"/>
      <c r="DT137" s="119"/>
      <c r="DU137" s="119"/>
      <c r="DV137" s="119"/>
      <c r="DW137" s="119"/>
      <c r="DX137" s="119"/>
      <c r="DY137" s="119"/>
      <c r="DZ137" s="119"/>
      <c r="EA137" s="119"/>
      <c r="EB137" s="119"/>
      <c r="EC137" s="119"/>
      <c r="ED137" s="119"/>
      <c r="EE137" s="119"/>
      <c r="EF137" s="119"/>
      <c r="EG137" s="119"/>
      <c r="EH137" s="119"/>
      <c r="EI137" s="119"/>
      <c r="EJ137" s="119"/>
      <c r="EK137" s="119"/>
      <c r="EL137" s="119"/>
      <c r="EM137" s="119"/>
      <c r="EN137" s="119"/>
      <c r="EO137" s="119"/>
      <c r="EP137" s="119"/>
      <c r="EQ137" s="119"/>
      <c r="ER137" s="119"/>
      <c r="ES137" s="119"/>
      <c r="ET137" s="119"/>
      <c r="EU137" s="119"/>
      <c r="EV137" s="119"/>
      <c r="EW137" s="119"/>
      <c r="EX137" s="119"/>
      <c r="EY137" s="119"/>
      <c r="EZ137" s="119"/>
      <c r="FA137" s="119"/>
      <c r="FB137" s="119"/>
      <c r="FC137" s="119"/>
      <c r="FD137" s="119"/>
      <c r="FE137" s="119"/>
      <c r="FF137" s="119"/>
      <c r="FG137" s="119"/>
      <c r="FH137" s="119"/>
      <c r="FI137" s="119"/>
      <c r="FJ137" s="119"/>
      <c r="FK137" s="119"/>
      <c r="FL137" s="119"/>
      <c r="FM137" s="119"/>
      <c r="FN137" s="119"/>
      <c r="FO137" s="119"/>
      <c r="FP137" s="119"/>
      <c r="FQ137" s="119"/>
      <c r="FR137" s="119"/>
      <c r="FS137" s="119"/>
      <c r="FT137" s="119"/>
      <c r="FU137" s="119"/>
      <c r="FV137" s="119"/>
      <c r="FW137" s="119"/>
      <c r="FX137" s="119"/>
      <c r="FY137" s="119"/>
      <c r="FZ137" s="119"/>
      <c r="GA137" s="119"/>
      <c r="GB137" s="119"/>
      <c r="GC137" s="119"/>
      <c r="GD137" s="119"/>
      <c r="GE137" s="119"/>
      <c r="GF137" s="119"/>
      <c r="GG137" s="119"/>
      <c r="GH137" s="119"/>
      <c r="GI137" s="119"/>
      <c r="GJ137" s="119"/>
      <c r="GK137" s="119"/>
      <c r="GL137" s="119"/>
      <c r="GM137" s="119"/>
      <c r="GN137" s="119"/>
      <c r="GO137" s="119"/>
      <c r="GP137" s="119"/>
      <c r="GQ137" s="119"/>
      <c r="GR137" s="119"/>
      <c r="GS137" s="119"/>
      <c r="GT137" s="119"/>
      <c r="GU137" s="119"/>
      <c r="GV137" s="119"/>
      <c r="GW137" s="119"/>
      <c r="GX137" s="119"/>
      <c r="GY137" s="119"/>
      <c r="GZ137" s="119"/>
      <c r="HA137" s="119"/>
      <c r="HB137" s="119"/>
      <c r="HC137" s="119"/>
      <c r="HD137" s="119"/>
      <c r="HE137" s="119"/>
      <c r="HF137" s="119"/>
      <c r="HG137" s="119"/>
      <c r="HH137" s="119"/>
      <c r="HI137" s="119"/>
      <c r="HJ137" s="119"/>
      <c r="HK137" s="119"/>
      <c r="HL137" s="119"/>
      <c r="HM137" s="119"/>
      <c r="HN137" s="119"/>
      <c r="HO137" s="119"/>
      <c r="HP137" s="119"/>
      <c r="HQ137" s="119"/>
      <c r="HR137" s="119"/>
      <c r="HS137" s="119"/>
      <c r="HT137" s="119"/>
      <c r="HU137" s="119"/>
      <c r="HV137" s="119"/>
      <c r="HW137" s="119"/>
      <c r="HX137" s="119"/>
      <c r="HY137" s="119"/>
      <c r="HZ137" s="119"/>
      <c r="IA137" s="119"/>
      <c r="IB137" s="119"/>
      <c r="IC137" s="119"/>
      <c r="ID137" s="119"/>
      <c r="IE137" s="119"/>
      <c r="IF137" s="119"/>
      <c r="IG137" s="119"/>
      <c r="IH137" s="119"/>
      <c r="II137" s="119"/>
      <c r="IJ137" s="119"/>
      <c r="IK137" s="119"/>
      <c r="IL137" s="119"/>
      <c r="IM137" s="119"/>
      <c r="IN137" s="119"/>
      <c r="IO137" s="119"/>
      <c r="IP137" s="119"/>
      <c r="IQ137" s="119"/>
      <c r="IR137" s="119"/>
      <c r="IS137" s="119"/>
      <c r="IT137" s="119"/>
      <c r="IU137" s="119"/>
      <c r="IV137" s="119"/>
      <c r="IW137" s="119"/>
      <c r="IX137" s="119"/>
      <c r="IY137" s="119"/>
      <c r="IZ137" s="119"/>
      <c r="JA137" s="119"/>
      <c r="JB137" s="119"/>
      <c r="JC137" s="119"/>
      <c r="JD137" s="119"/>
      <c r="JE137" s="119"/>
      <c r="JF137" s="119"/>
      <c r="JG137" s="119"/>
    </row>
    <row r="138" spans="1:267" s="117" customFormat="1" ht="69" customHeight="1" x14ac:dyDescent="0.2">
      <c r="A138" s="248">
        <v>73</v>
      </c>
      <c r="B138" s="131" t="s">
        <v>441</v>
      </c>
      <c r="C138" s="131" t="s">
        <v>49</v>
      </c>
      <c r="D138" s="137" t="s">
        <v>445</v>
      </c>
      <c r="E138" s="131">
        <v>1222</v>
      </c>
      <c r="F138" s="160" t="s">
        <v>446</v>
      </c>
      <c r="G138" s="136" t="s">
        <v>29</v>
      </c>
      <c r="H138" s="131" t="s">
        <v>48</v>
      </c>
      <c r="I138" s="137" t="s">
        <v>37</v>
      </c>
      <c r="J138" s="131" t="s">
        <v>49</v>
      </c>
      <c r="K138" s="137" t="s">
        <v>37</v>
      </c>
      <c r="L138" s="132">
        <v>45</v>
      </c>
      <c r="M138" s="133" t="s">
        <v>31</v>
      </c>
      <c r="N138" s="95">
        <v>56196.69</v>
      </c>
      <c r="O138" s="134">
        <v>44256</v>
      </c>
      <c r="P138" s="134">
        <v>44330</v>
      </c>
      <c r="Q138" s="139">
        <f t="shared" si="7"/>
        <v>199.27904255319149</v>
      </c>
      <c r="R138" s="135" t="s">
        <v>39</v>
      </c>
      <c r="S138" s="48">
        <v>282</v>
      </c>
      <c r="T138" s="141">
        <f>U138*100%/N138</f>
        <v>0.99999626312510581</v>
      </c>
      <c r="U138" s="68">
        <v>56196.480000000003</v>
      </c>
      <c r="V138" s="130" t="s">
        <v>447</v>
      </c>
      <c r="W138" s="240" t="s">
        <v>448</v>
      </c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  <c r="AU138" s="119"/>
      <c r="AV138" s="119"/>
      <c r="AW138" s="119"/>
      <c r="AX138" s="119"/>
      <c r="AY138" s="119"/>
      <c r="AZ138" s="119"/>
      <c r="BA138" s="119"/>
      <c r="BB138" s="119"/>
      <c r="BC138" s="119"/>
      <c r="BD138" s="119"/>
      <c r="BE138" s="119"/>
      <c r="BF138" s="119"/>
      <c r="BG138" s="119"/>
      <c r="BH138" s="119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19"/>
      <c r="CB138" s="119"/>
      <c r="CC138" s="119"/>
      <c r="CD138" s="119"/>
      <c r="CE138" s="119"/>
      <c r="CF138" s="119"/>
      <c r="CG138" s="119"/>
      <c r="CH138" s="119"/>
      <c r="CI138" s="119"/>
      <c r="CJ138" s="119"/>
      <c r="CK138" s="119"/>
      <c r="CL138" s="119"/>
      <c r="CM138" s="119"/>
      <c r="CN138" s="119"/>
      <c r="CO138" s="119"/>
      <c r="CP138" s="119"/>
      <c r="CQ138" s="119"/>
      <c r="CR138" s="119"/>
      <c r="CS138" s="119"/>
      <c r="CT138" s="119"/>
      <c r="CU138" s="119"/>
      <c r="CV138" s="119"/>
      <c r="CW138" s="119"/>
      <c r="CX138" s="119"/>
      <c r="CY138" s="119"/>
      <c r="CZ138" s="119"/>
      <c r="DA138" s="119"/>
      <c r="DB138" s="119"/>
      <c r="DC138" s="119"/>
      <c r="DD138" s="119"/>
      <c r="DE138" s="119"/>
      <c r="DF138" s="119"/>
      <c r="DG138" s="119"/>
      <c r="DH138" s="119"/>
      <c r="DI138" s="119"/>
      <c r="DJ138" s="119"/>
      <c r="DK138" s="119"/>
      <c r="DL138" s="119"/>
      <c r="DM138" s="119"/>
      <c r="DN138" s="119"/>
      <c r="DO138" s="119"/>
      <c r="DP138" s="119"/>
      <c r="DQ138" s="119"/>
      <c r="DR138" s="119"/>
      <c r="DS138" s="119"/>
      <c r="DT138" s="119"/>
      <c r="DU138" s="119"/>
      <c r="DV138" s="119"/>
      <c r="DW138" s="119"/>
      <c r="DX138" s="119"/>
      <c r="DY138" s="119"/>
      <c r="DZ138" s="119"/>
      <c r="EA138" s="119"/>
      <c r="EB138" s="119"/>
      <c r="EC138" s="119"/>
      <c r="ED138" s="119"/>
      <c r="EE138" s="119"/>
      <c r="EF138" s="119"/>
      <c r="EG138" s="119"/>
      <c r="EH138" s="119"/>
      <c r="EI138" s="119"/>
      <c r="EJ138" s="119"/>
      <c r="EK138" s="119"/>
      <c r="EL138" s="119"/>
      <c r="EM138" s="119"/>
      <c r="EN138" s="119"/>
      <c r="EO138" s="119"/>
      <c r="EP138" s="119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19"/>
      <c r="FA138" s="119"/>
      <c r="FB138" s="119"/>
      <c r="FC138" s="119"/>
      <c r="FD138" s="119"/>
      <c r="FE138" s="119"/>
      <c r="FF138" s="119"/>
      <c r="FG138" s="119"/>
      <c r="FH138" s="119"/>
      <c r="FI138" s="119"/>
      <c r="FJ138" s="119"/>
      <c r="FK138" s="119"/>
      <c r="FL138" s="119"/>
      <c r="FM138" s="119"/>
      <c r="FN138" s="119"/>
      <c r="FO138" s="119"/>
      <c r="FP138" s="119"/>
      <c r="FQ138" s="119"/>
      <c r="FR138" s="119"/>
      <c r="FS138" s="119"/>
      <c r="FT138" s="119"/>
      <c r="FU138" s="119"/>
      <c r="FV138" s="119"/>
      <c r="FW138" s="119"/>
      <c r="FX138" s="119"/>
      <c r="FY138" s="119"/>
      <c r="FZ138" s="119"/>
      <c r="GA138" s="119"/>
      <c r="GB138" s="119"/>
      <c r="GC138" s="119"/>
      <c r="GD138" s="119"/>
      <c r="GE138" s="119"/>
      <c r="GF138" s="119"/>
      <c r="GG138" s="119"/>
      <c r="GH138" s="119"/>
      <c r="GI138" s="119"/>
      <c r="GJ138" s="119"/>
      <c r="GK138" s="119"/>
      <c r="GL138" s="119"/>
      <c r="GM138" s="119"/>
      <c r="GN138" s="119"/>
      <c r="GO138" s="119"/>
      <c r="GP138" s="119"/>
      <c r="GQ138" s="119"/>
      <c r="GR138" s="119"/>
      <c r="GS138" s="119"/>
      <c r="GT138" s="119"/>
      <c r="GU138" s="119"/>
      <c r="GV138" s="119"/>
      <c r="GW138" s="119"/>
      <c r="GX138" s="119"/>
      <c r="GY138" s="119"/>
      <c r="GZ138" s="119"/>
      <c r="HA138" s="119"/>
      <c r="HB138" s="119"/>
      <c r="HC138" s="119"/>
      <c r="HD138" s="119"/>
      <c r="HE138" s="119"/>
      <c r="HF138" s="119"/>
      <c r="HG138" s="119"/>
      <c r="HH138" s="119"/>
      <c r="HI138" s="119"/>
      <c r="HJ138" s="119"/>
      <c r="HK138" s="119"/>
      <c r="HL138" s="119"/>
      <c r="HM138" s="119"/>
      <c r="HN138" s="119"/>
      <c r="HO138" s="119"/>
      <c r="HP138" s="119"/>
      <c r="HQ138" s="119"/>
      <c r="HR138" s="119"/>
      <c r="HS138" s="119"/>
      <c r="HT138" s="119"/>
      <c r="HU138" s="119"/>
      <c r="HV138" s="119"/>
      <c r="HW138" s="119"/>
      <c r="HX138" s="119"/>
      <c r="HY138" s="119"/>
      <c r="HZ138" s="119"/>
      <c r="IA138" s="119"/>
      <c r="IB138" s="119"/>
      <c r="IC138" s="119"/>
      <c r="ID138" s="119"/>
      <c r="IE138" s="119"/>
      <c r="IF138" s="119"/>
      <c r="IG138" s="119"/>
      <c r="IH138" s="119"/>
      <c r="II138" s="119"/>
      <c r="IJ138" s="119"/>
      <c r="IK138" s="119"/>
      <c r="IL138" s="119"/>
      <c r="IM138" s="119"/>
      <c r="IN138" s="119"/>
      <c r="IO138" s="119"/>
      <c r="IP138" s="119"/>
      <c r="IQ138" s="119"/>
      <c r="IR138" s="119"/>
      <c r="IS138" s="119"/>
      <c r="IT138" s="119"/>
      <c r="IU138" s="119"/>
      <c r="IV138" s="119"/>
      <c r="IW138" s="119"/>
      <c r="IX138" s="119"/>
      <c r="IY138" s="119"/>
      <c r="IZ138" s="119"/>
      <c r="JA138" s="119"/>
      <c r="JB138" s="119"/>
      <c r="JC138" s="119"/>
      <c r="JD138" s="119"/>
      <c r="JE138" s="119"/>
      <c r="JF138" s="119"/>
      <c r="JG138" s="119"/>
    </row>
    <row r="139" spans="1:267" s="117" customFormat="1" ht="69" customHeight="1" x14ac:dyDescent="0.2">
      <c r="A139" s="248">
        <v>74</v>
      </c>
      <c r="B139" s="131" t="s">
        <v>441</v>
      </c>
      <c r="C139" s="131" t="s">
        <v>49</v>
      </c>
      <c r="D139" s="137" t="s">
        <v>449</v>
      </c>
      <c r="E139" s="131">
        <v>1223</v>
      </c>
      <c r="F139" s="160" t="s">
        <v>450</v>
      </c>
      <c r="G139" s="136" t="s">
        <v>29</v>
      </c>
      <c r="H139" s="131" t="s">
        <v>36</v>
      </c>
      <c r="I139" s="137" t="s">
        <v>35</v>
      </c>
      <c r="J139" s="131" t="s">
        <v>49</v>
      </c>
      <c r="K139" s="137" t="s">
        <v>35</v>
      </c>
      <c r="L139" s="132">
        <v>280</v>
      </c>
      <c r="M139" s="133" t="s">
        <v>31</v>
      </c>
      <c r="N139" s="95">
        <v>556500</v>
      </c>
      <c r="O139" s="134">
        <v>44263</v>
      </c>
      <c r="P139" s="134">
        <v>44323</v>
      </c>
      <c r="Q139" s="139">
        <f t="shared" si="7"/>
        <v>570.18442622950818</v>
      </c>
      <c r="R139" s="135" t="s">
        <v>39</v>
      </c>
      <c r="S139" s="48">
        <v>976</v>
      </c>
      <c r="T139" s="141">
        <f>U139*100%/N139</f>
        <v>0.68444670260557061</v>
      </c>
      <c r="U139" s="68">
        <v>380894.59</v>
      </c>
      <c r="V139" s="130" t="s">
        <v>451</v>
      </c>
      <c r="W139" s="240" t="s">
        <v>452</v>
      </c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119"/>
      <c r="AS139" s="119"/>
      <c r="AT139" s="119"/>
      <c r="AU139" s="119"/>
      <c r="AV139" s="119"/>
      <c r="AW139" s="119"/>
      <c r="AX139" s="119"/>
      <c r="AY139" s="119"/>
      <c r="AZ139" s="119"/>
      <c r="BA139" s="119"/>
      <c r="BB139" s="119"/>
      <c r="BC139" s="119"/>
      <c r="BD139" s="119"/>
      <c r="BE139" s="119"/>
      <c r="BF139" s="119"/>
      <c r="BG139" s="119"/>
      <c r="BH139" s="119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119"/>
      <c r="BS139" s="119"/>
      <c r="BT139" s="119"/>
      <c r="BU139" s="119"/>
      <c r="BV139" s="119"/>
      <c r="BW139" s="119"/>
      <c r="BX139" s="119"/>
      <c r="BY139" s="119"/>
      <c r="BZ139" s="119"/>
      <c r="CA139" s="119"/>
      <c r="CB139" s="119"/>
      <c r="CC139" s="119"/>
      <c r="CD139" s="119"/>
      <c r="CE139" s="119"/>
      <c r="CF139" s="119"/>
      <c r="CG139" s="119"/>
      <c r="CH139" s="119"/>
      <c r="CI139" s="119"/>
      <c r="CJ139" s="119"/>
      <c r="CK139" s="119"/>
      <c r="CL139" s="119"/>
      <c r="CM139" s="119"/>
      <c r="CN139" s="119"/>
      <c r="CO139" s="119"/>
      <c r="CP139" s="119"/>
      <c r="CQ139" s="119"/>
      <c r="CR139" s="119"/>
      <c r="CS139" s="119"/>
      <c r="CT139" s="119"/>
      <c r="CU139" s="119"/>
      <c r="CV139" s="119"/>
      <c r="CW139" s="119"/>
      <c r="CX139" s="119"/>
      <c r="CY139" s="119"/>
      <c r="CZ139" s="119"/>
      <c r="DA139" s="119"/>
      <c r="DB139" s="119"/>
      <c r="DC139" s="119"/>
      <c r="DD139" s="119"/>
      <c r="DE139" s="119"/>
      <c r="DF139" s="119"/>
      <c r="DG139" s="119"/>
      <c r="DH139" s="119"/>
      <c r="DI139" s="119"/>
      <c r="DJ139" s="119"/>
      <c r="DK139" s="119"/>
      <c r="DL139" s="119"/>
      <c r="DM139" s="119"/>
      <c r="DN139" s="119"/>
      <c r="DO139" s="119"/>
      <c r="DP139" s="119"/>
      <c r="DQ139" s="119"/>
      <c r="DR139" s="119"/>
      <c r="DS139" s="119"/>
      <c r="DT139" s="119"/>
      <c r="DU139" s="119"/>
      <c r="DV139" s="119"/>
      <c r="DW139" s="119"/>
      <c r="DX139" s="119"/>
      <c r="DY139" s="119"/>
      <c r="DZ139" s="119"/>
      <c r="EA139" s="119"/>
      <c r="EB139" s="119"/>
      <c r="EC139" s="119"/>
      <c r="ED139" s="119"/>
      <c r="EE139" s="119"/>
      <c r="EF139" s="119"/>
      <c r="EG139" s="119"/>
      <c r="EH139" s="119"/>
      <c r="EI139" s="119"/>
      <c r="EJ139" s="119"/>
      <c r="EK139" s="119"/>
      <c r="EL139" s="119"/>
      <c r="EM139" s="119"/>
      <c r="EN139" s="119"/>
      <c r="EO139" s="119"/>
      <c r="EP139" s="119"/>
      <c r="EQ139" s="119"/>
      <c r="ER139" s="119"/>
      <c r="ES139" s="119"/>
      <c r="ET139" s="119"/>
      <c r="EU139" s="119"/>
      <c r="EV139" s="119"/>
      <c r="EW139" s="119"/>
      <c r="EX139" s="119"/>
      <c r="EY139" s="119"/>
      <c r="EZ139" s="119"/>
      <c r="FA139" s="119"/>
      <c r="FB139" s="119"/>
      <c r="FC139" s="119"/>
      <c r="FD139" s="119"/>
      <c r="FE139" s="119"/>
      <c r="FF139" s="119"/>
      <c r="FG139" s="119"/>
      <c r="FH139" s="119"/>
      <c r="FI139" s="119"/>
      <c r="FJ139" s="119"/>
      <c r="FK139" s="119"/>
      <c r="FL139" s="119"/>
      <c r="FM139" s="119"/>
      <c r="FN139" s="119"/>
      <c r="FO139" s="119"/>
      <c r="FP139" s="119"/>
      <c r="FQ139" s="119"/>
      <c r="FR139" s="119"/>
      <c r="FS139" s="119"/>
      <c r="FT139" s="119"/>
      <c r="FU139" s="119"/>
      <c r="FV139" s="119"/>
      <c r="FW139" s="119"/>
      <c r="FX139" s="119"/>
      <c r="FY139" s="119"/>
      <c r="FZ139" s="119"/>
      <c r="GA139" s="119"/>
      <c r="GB139" s="119"/>
      <c r="GC139" s="119"/>
      <c r="GD139" s="119"/>
      <c r="GE139" s="119"/>
      <c r="GF139" s="119"/>
      <c r="GG139" s="119"/>
      <c r="GH139" s="119"/>
      <c r="GI139" s="119"/>
      <c r="GJ139" s="119"/>
      <c r="GK139" s="119"/>
      <c r="GL139" s="119"/>
      <c r="GM139" s="119"/>
      <c r="GN139" s="119"/>
      <c r="GO139" s="119"/>
      <c r="GP139" s="119"/>
      <c r="GQ139" s="119"/>
      <c r="GR139" s="119"/>
      <c r="GS139" s="119"/>
      <c r="GT139" s="119"/>
      <c r="GU139" s="119"/>
      <c r="GV139" s="119"/>
      <c r="GW139" s="119"/>
      <c r="GX139" s="119"/>
      <c r="GY139" s="119"/>
      <c r="GZ139" s="119"/>
      <c r="HA139" s="119"/>
      <c r="HB139" s="119"/>
      <c r="HC139" s="119"/>
      <c r="HD139" s="119"/>
      <c r="HE139" s="119"/>
      <c r="HF139" s="119"/>
      <c r="HG139" s="119"/>
      <c r="HH139" s="119"/>
      <c r="HI139" s="119"/>
      <c r="HJ139" s="119"/>
      <c r="HK139" s="119"/>
      <c r="HL139" s="119"/>
      <c r="HM139" s="119"/>
      <c r="HN139" s="119"/>
      <c r="HO139" s="119"/>
      <c r="HP139" s="119"/>
      <c r="HQ139" s="119"/>
      <c r="HR139" s="119"/>
      <c r="HS139" s="119"/>
      <c r="HT139" s="119"/>
      <c r="HU139" s="119"/>
      <c r="HV139" s="119"/>
      <c r="HW139" s="119"/>
      <c r="HX139" s="119"/>
      <c r="HY139" s="119"/>
      <c r="HZ139" s="119"/>
      <c r="IA139" s="119"/>
      <c r="IB139" s="119"/>
      <c r="IC139" s="119"/>
      <c r="ID139" s="119"/>
      <c r="IE139" s="119"/>
      <c r="IF139" s="119"/>
      <c r="IG139" s="119"/>
      <c r="IH139" s="119"/>
      <c r="II139" s="119"/>
      <c r="IJ139" s="119"/>
      <c r="IK139" s="119"/>
      <c r="IL139" s="119"/>
      <c r="IM139" s="119"/>
      <c r="IN139" s="119"/>
      <c r="IO139" s="119"/>
      <c r="IP139" s="119"/>
      <c r="IQ139" s="119"/>
      <c r="IR139" s="119"/>
      <c r="IS139" s="119"/>
      <c r="IT139" s="119"/>
      <c r="IU139" s="119"/>
      <c r="IV139" s="119"/>
      <c r="IW139" s="119"/>
      <c r="IX139" s="119"/>
      <c r="IY139" s="119"/>
      <c r="IZ139" s="119"/>
      <c r="JA139" s="119"/>
      <c r="JB139" s="119"/>
      <c r="JC139" s="119"/>
      <c r="JD139" s="119"/>
      <c r="JE139" s="119"/>
      <c r="JF139" s="119"/>
      <c r="JG139" s="119"/>
    </row>
    <row r="140" spans="1:267" s="117" customFormat="1" ht="69" customHeight="1" x14ac:dyDescent="0.2">
      <c r="A140" s="248">
        <v>75</v>
      </c>
      <c r="B140" s="131" t="s">
        <v>441</v>
      </c>
      <c r="C140" s="131" t="s">
        <v>49</v>
      </c>
      <c r="D140" s="137" t="s">
        <v>453</v>
      </c>
      <c r="E140" s="131">
        <v>1224</v>
      </c>
      <c r="F140" s="160" t="s">
        <v>454</v>
      </c>
      <c r="G140" s="136" t="s">
        <v>29</v>
      </c>
      <c r="H140" s="131" t="s">
        <v>45</v>
      </c>
      <c r="I140" s="137" t="s">
        <v>35</v>
      </c>
      <c r="J140" s="131" t="s">
        <v>49</v>
      </c>
      <c r="K140" s="137" t="s">
        <v>35</v>
      </c>
      <c r="L140" s="132">
        <v>450</v>
      </c>
      <c r="M140" s="133" t="s">
        <v>31</v>
      </c>
      <c r="N140" s="95">
        <v>729500</v>
      </c>
      <c r="O140" s="134">
        <v>44263</v>
      </c>
      <c r="P140" s="134">
        <v>44344</v>
      </c>
      <c r="Q140" s="139">
        <f t="shared" si="7"/>
        <v>519.9572344975054</v>
      </c>
      <c r="R140" s="135" t="s">
        <v>39</v>
      </c>
      <c r="S140" s="48">
        <v>1403</v>
      </c>
      <c r="T140" s="141">
        <f>U140*100%/N140</f>
        <v>0.39924479780671696</v>
      </c>
      <c r="U140" s="68">
        <v>291249.08</v>
      </c>
      <c r="V140" s="130" t="s">
        <v>455</v>
      </c>
      <c r="W140" s="240" t="s">
        <v>456</v>
      </c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119"/>
      <c r="AR140" s="119"/>
      <c r="AS140" s="119"/>
      <c r="AT140" s="119"/>
      <c r="AU140" s="119"/>
      <c r="AV140" s="119"/>
      <c r="AW140" s="119"/>
      <c r="AX140" s="119"/>
      <c r="AY140" s="119"/>
      <c r="AZ140" s="119"/>
      <c r="BA140" s="119"/>
      <c r="BB140" s="119"/>
      <c r="BC140" s="119"/>
      <c r="BD140" s="119"/>
      <c r="BE140" s="119"/>
      <c r="BF140" s="119"/>
      <c r="BG140" s="119"/>
      <c r="BH140" s="119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119"/>
      <c r="BS140" s="119"/>
      <c r="BT140" s="119"/>
      <c r="BU140" s="119"/>
      <c r="BV140" s="119"/>
      <c r="BW140" s="119"/>
      <c r="BX140" s="119"/>
      <c r="BY140" s="119"/>
      <c r="BZ140" s="119"/>
      <c r="CA140" s="119"/>
      <c r="CB140" s="119"/>
      <c r="CC140" s="119"/>
      <c r="CD140" s="119"/>
      <c r="CE140" s="119"/>
      <c r="CF140" s="119"/>
      <c r="CG140" s="119"/>
      <c r="CH140" s="119"/>
      <c r="CI140" s="119"/>
      <c r="CJ140" s="119"/>
      <c r="CK140" s="119"/>
      <c r="CL140" s="119"/>
      <c r="CM140" s="119"/>
      <c r="CN140" s="119"/>
      <c r="CO140" s="119"/>
      <c r="CP140" s="119"/>
      <c r="CQ140" s="119"/>
      <c r="CR140" s="119"/>
      <c r="CS140" s="119"/>
      <c r="CT140" s="119"/>
      <c r="CU140" s="119"/>
      <c r="CV140" s="119"/>
      <c r="CW140" s="119"/>
      <c r="CX140" s="119"/>
      <c r="CY140" s="119"/>
      <c r="CZ140" s="119"/>
      <c r="DA140" s="119"/>
      <c r="DB140" s="119"/>
      <c r="DC140" s="119"/>
      <c r="DD140" s="119"/>
      <c r="DE140" s="119"/>
      <c r="DF140" s="119"/>
      <c r="DG140" s="119"/>
      <c r="DH140" s="119"/>
      <c r="DI140" s="119"/>
      <c r="DJ140" s="119"/>
      <c r="DK140" s="119"/>
      <c r="DL140" s="119"/>
      <c r="DM140" s="119"/>
      <c r="DN140" s="119"/>
      <c r="DO140" s="119"/>
      <c r="DP140" s="119"/>
      <c r="DQ140" s="119"/>
      <c r="DR140" s="119"/>
      <c r="DS140" s="119"/>
      <c r="DT140" s="119"/>
      <c r="DU140" s="119"/>
      <c r="DV140" s="119"/>
      <c r="DW140" s="119"/>
      <c r="DX140" s="119"/>
      <c r="DY140" s="119"/>
      <c r="DZ140" s="119"/>
      <c r="EA140" s="119"/>
      <c r="EB140" s="119"/>
      <c r="EC140" s="119"/>
      <c r="ED140" s="119"/>
      <c r="EE140" s="119"/>
      <c r="EF140" s="119"/>
      <c r="EG140" s="119"/>
      <c r="EH140" s="119"/>
      <c r="EI140" s="119"/>
      <c r="EJ140" s="119"/>
      <c r="EK140" s="119"/>
      <c r="EL140" s="119"/>
      <c r="EM140" s="119"/>
      <c r="EN140" s="119"/>
      <c r="EO140" s="119"/>
      <c r="EP140" s="119"/>
      <c r="EQ140" s="119"/>
      <c r="ER140" s="119"/>
      <c r="ES140" s="119"/>
      <c r="ET140" s="119"/>
      <c r="EU140" s="119"/>
      <c r="EV140" s="119"/>
      <c r="EW140" s="119"/>
      <c r="EX140" s="119"/>
      <c r="EY140" s="119"/>
      <c r="EZ140" s="119"/>
      <c r="FA140" s="119"/>
      <c r="FB140" s="119"/>
      <c r="FC140" s="119"/>
      <c r="FD140" s="119"/>
      <c r="FE140" s="119"/>
      <c r="FF140" s="119"/>
      <c r="FG140" s="119"/>
      <c r="FH140" s="119"/>
      <c r="FI140" s="119"/>
      <c r="FJ140" s="119"/>
      <c r="FK140" s="119"/>
      <c r="FL140" s="119"/>
      <c r="FM140" s="119"/>
      <c r="FN140" s="119"/>
      <c r="FO140" s="119"/>
      <c r="FP140" s="119"/>
      <c r="FQ140" s="119"/>
      <c r="FR140" s="119"/>
      <c r="FS140" s="119"/>
      <c r="FT140" s="119"/>
      <c r="FU140" s="119"/>
      <c r="FV140" s="119"/>
      <c r="FW140" s="119"/>
      <c r="FX140" s="119"/>
      <c r="FY140" s="119"/>
      <c r="FZ140" s="119"/>
      <c r="GA140" s="119"/>
      <c r="GB140" s="119"/>
      <c r="GC140" s="119"/>
      <c r="GD140" s="119"/>
      <c r="GE140" s="119"/>
      <c r="GF140" s="119"/>
      <c r="GG140" s="119"/>
      <c r="GH140" s="119"/>
      <c r="GI140" s="119"/>
      <c r="GJ140" s="119"/>
      <c r="GK140" s="119"/>
      <c r="GL140" s="119"/>
      <c r="GM140" s="119"/>
      <c r="GN140" s="119"/>
      <c r="GO140" s="119"/>
      <c r="GP140" s="119"/>
      <c r="GQ140" s="119"/>
      <c r="GR140" s="119"/>
      <c r="GS140" s="119"/>
      <c r="GT140" s="119"/>
      <c r="GU140" s="119"/>
      <c r="GV140" s="119"/>
      <c r="GW140" s="119"/>
      <c r="GX140" s="119"/>
      <c r="GY140" s="119"/>
      <c r="GZ140" s="119"/>
      <c r="HA140" s="119"/>
      <c r="HB140" s="119"/>
      <c r="HC140" s="119"/>
      <c r="HD140" s="119"/>
      <c r="HE140" s="119"/>
      <c r="HF140" s="119"/>
      <c r="HG140" s="119"/>
      <c r="HH140" s="119"/>
      <c r="HI140" s="119"/>
      <c r="HJ140" s="119"/>
      <c r="HK140" s="119"/>
      <c r="HL140" s="119"/>
      <c r="HM140" s="119"/>
      <c r="HN140" s="119"/>
      <c r="HO140" s="119"/>
      <c r="HP140" s="119"/>
      <c r="HQ140" s="119"/>
      <c r="HR140" s="119"/>
      <c r="HS140" s="119"/>
      <c r="HT140" s="119"/>
      <c r="HU140" s="119"/>
      <c r="HV140" s="119"/>
      <c r="HW140" s="119"/>
      <c r="HX140" s="119"/>
      <c r="HY140" s="119"/>
      <c r="HZ140" s="119"/>
      <c r="IA140" s="119"/>
      <c r="IB140" s="119"/>
      <c r="IC140" s="119"/>
      <c r="ID140" s="119"/>
      <c r="IE140" s="119"/>
      <c r="IF140" s="119"/>
      <c r="IG140" s="119"/>
      <c r="IH140" s="119"/>
      <c r="II140" s="119"/>
      <c r="IJ140" s="119"/>
      <c r="IK140" s="119"/>
      <c r="IL140" s="119"/>
      <c r="IM140" s="119"/>
      <c r="IN140" s="119"/>
      <c r="IO140" s="119"/>
      <c r="IP140" s="119"/>
      <c r="IQ140" s="119"/>
      <c r="IR140" s="119"/>
      <c r="IS140" s="119"/>
      <c r="IT140" s="119"/>
      <c r="IU140" s="119"/>
      <c r="IV140" s="119"/>
      <c r="IW140" s="119"/>
      <c r="IX140" s="119"/>
      <c r="IY140" s="119"/>
      <c r="IZ140" s="119"/>
      <c r="JA140" s="119"/>
      <c r="JB140" s="119"/>
      <c r="JC140" s="119"/>
      <c r="JD140" s="119"/>
      <c r="JE140" s="119"/>
      <c r="JF140" s="119"/>
      <c r="JG140" s="119"/>
    </row>
    <row r="141" spans="1:267" s="117" customFormat="1" ht="69" customHeight="1" x14ac:dyDescent="0.2">
      <c r="A141" s="248">
        <v>76</v>
      </c>
      <c r="B141" s="131" t="s">
        <v>441</v>
      </c>
      <c r="C141" s="131" t="s">
        <v>49</v>
      </c>
      <c r="D141" s="137" t="s">
        <v>457</v>
      </c>
      <c r="E141" s="131">
        <v>1225</v>
      </c>
      <c r="F141" s="160" t="s">
        <v>458</v>
      </c>
      <c r="G141" s="136" t="s">
        <v>29</v>
      </c>
      <c r="H141" s="131" t="s">
        <v>48</v>
      </c>
      <c r="I141" s="137" t="s">
        <v>35</v>
      </c>
      <c r="J141" s="131" t="s">
        <v>49</v>
      </c>
      <c r="K141" s="137" t="s">
        <v>35</v>
      </c>
      <c r="L141" s="132">
        <v>45</v>
      </c>
      <c r="M141" s="133" t="s">
        <v>31</v>
      </c>
      <c r="N141" s="95">
        <v>168246.17</v>
      </c>
      <c r="O141" s="134">
        <v>44263</v>
      </c>
      <c r="P141" s="134">
        <v>44330</v>
      </c>
      <c r="Q141" s="139">
        <f t="shared" si="7"/>
        <v>841.23085000000003</v>
      </c>
      <c r="R141" s="135" t="s">
        <v>39</v>
      </c>
      <c r="S141" s="48">
        <v>200</v>
      </c>
      <c r="T141" s="141">
        <f>U141*100%/N141</f>
        <v>0.99999310534082286</v>
      </c>
      <c r="U141" s="68">
        <v>168245.01</v>
      </c>
      <c r="V141" s="130" t="s">
        <v>459</v>
      </c>
      <c r="W141" s="240" t="s">
        <v>460</v>
      </c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119"/>
      <c r="AR141" s="119"/>
      <c r="AS141" s="119"/>
      <c r="AT141" s="119"/>
      <c r="AU141" s="119"/>
      <c r="AV141" s="119"/>
      <c r="AW141" s="119"/>
      <c r="AX141" s="119"/>
      <c r="AY141" s="119"/>
      <c r="AZ141" s="119"/>
      <c r="BA141" s="119"/>
      <c r="BB141" s="119"/>
      <c r="BC141" s="119"/>
      <c r="BD141" s="119"/>
      <c r="BE141" s="119"/>
      <c r="BF141" s="119"/>
      <c r="BG141" s="119"/>
      <c r="BH141" s="119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119"/>
      <c r="BS141" s="119"/>
      <c r="BT141" s="119"/>
      <c r="BU141" s="119"/>
      <c r="BV141" s="119"/>
      <c r="BW141" s="119"/>
      <c r="BX141" s="119"/>
      <c r="BY141" s="119"/>
      <c r="BZ141" s="119"/>
      <c r="CA141" s="119"/>
      <c r="CB141" s="119"/>
      <c r="CC141" s="119"/>
      <c r="CD141" s="119"/>
      <c r="CE141" s="119"/>
      <c r="CF141" s="119"/>
      <c r="CG141" s="119"/>
      <c r="CH141" s="119"/>
      <c r="CI141" s="119"/>
      <c r="CJ141" s="119"/>
      <c r="CK141" s="119"/>
      <c r="CL141" s="119"/>
      <c r="CM141" s="119"/>
      <c r="CN141" s="119"/>
      <c r="CO141" s="119"/>
      <c r="CP141" s="119"/>
      <c r="CQ141" s="119"/>
      <c r="CR141" s="119"/>
      <c r="CS141" s="119"/>
      <c r="CT141" s="119"/>
      <c r="CU141" s="119"/>
      <c r="CV141" s="119"/>
      <c r="CW141" s="119"/>
      <c r="CX141" s="119"/>
      <c r="CY141" s="119"/>
      <c r="CZ141" s="119"/>
      <c r="DA141" s="119"/>
      <c r="DB141" s="119"/>
      <c r="DC141" s="119"/>
      <c r="DD141" s="119"/>
      <c r="DE141" s="119"/>
      <c r="DF141" s="119"/>
      <c r="DG141" s="119"/>
      <c r="DH141" s="119"/>
      <c r="DI141" s="119"/>
      <c r="DJ141" s="119"/>
      <c r="DK141" s="119"/>
      <c r="DL141" s="119"/>
      <c r="DM141" s="119"/>
      <c r="DN141" s="119"/>
      <c r="DO141" s="119"/>
      <c r="DP141" s="119"/>
      <c r="DQ141" s="119"/>
      <c r="DR141" s="119"/>
      <c r="DS141" s="119"/>
      <c r="DT141" s="119"/>
      <c r="DU141" s="119"/>
      <c r="DV141" s="119"/>
      <c r="DW141" s="119"/>
      <c r="DX141" s="119"/>
      <c r="DY141" s="119"/>
      <c r="DZ141" s="119"/>
      <c r="EA141" s="119"/>
      <c r="EB141" s="119"/>
      <c r="EC141" s="119"/>
      <c r="ED141" s="119"/>
      <c r="EE141" s="119"/>
      <c r="EF141" s="119"/>
      <c r="EG141" s="119"/>
      <c r="EH141" s="119"/>
      <c r="EI141" s="119"/>
      <c r="EJ141" s="119"/>
      <c r="EK141" s="119"/>
      <c r="EL141" s="119"/>
      <c r="EM141" s="119"/>
      <c r="EN141" s="119"/>
      <c r="EO141" s="119"/>
      <c r="EP141" s="119"/>
      <c r="EQ141" s="119"/>
      <c r="ER141" s="119"/>
      <c r="ES141" s="119"/>
      <c r="ET141" s="119"/>
      <c r="EU141" s="119"/>
      <c r="EV141" s="119"/>
      <c r="EW141" s="119"/>
      <c r="EX141" s="119"/>
      <c r="EY141" s="119"/>
      <c r="EZ141" s="119"/>
      <c r="FA141" s="119"/>
      <c r="FB141" s="119"/>
      <c r="FC141" s="119"/>
      <c r="FD141" s="119"/>
      <c r="FE141" s="119"/>
      <c r="FF141" s="119"/>
      <c r="FG141" s="119"/>
      <c r="FH141" s="119"/>
      <c r="FI141" s="119"/>
      <c r="FJ141" s="119"/>
      <c r="FK141" s="119"/>
      <c r="FL141" s="119"/>
      <c r="FM141" s="119"/>
      <c r="FN141" s="119"/>
      <c r="FO141" s="119"/>
      <c r="FP141" s="119"/>
      <c r="FQ141" s="119"/>
      <c r="FR141" s="119"/>
      <c r="FS141" s="119"/>
      <c r="FT141" s="119"/>
      <c r="FU141" s="119"/>
      <c r="FV141" s="119"/>
      <c r="FW141" s="119"/>
      <c r="FX141" s="119"/>
      <c r="FY141" s="119"/>
      <c r="FZ141" s="119"/>
      <c r="GA141" s="119"/>
      <c r="GB141" s="119"/>
      <c r="GC141" s="119"/>
      <c r="GD141" s="119"/>
      <c r="GE141" s="119"/>
      <c r="GF141" s="119"/>
      <c r="GG141" s="119"/>
      <c r="GH141" s="119"/>
      <c r="GI141" s="119"/>
      <c r="GJ141" s="119"/>
      <c r="GK141" s="119"/>
      <c r="GL141" s="119"/>
      <c r="GM141" s="119"/>
      <c r="GN141" s="119"/>
      <c r="GO141" s="119"/>
      <c r="GP141" s="119"/>
      <c r="GQ141" s="119"/>
      <c r="GR141" s="119"/>
      <c r="GS141" s="119"/>
      <c r="GT141" s="119"/>
      <c r="GU141" s="119"/>
      <c r="GV141" s="119"/>
      <c r="GW141" s="119"/>
      <c r="GX141" s="119"/>
      <c r="GY141" s="119"/>
      <c r="GZ141" s="119"/>
      <c r="HA141" s="119"/>
      <c r="HB141" s="119"/>
      <c r="HC141" s="119"/>
      <c r="HD141" s="119"/>
      <c r="HE141" s="119"/>
      <c r="HF141" s="119"/>
      <c r="HG141" s="119"/>
      <c r="HH141" s="119"/>
      <c r="HI141" s="119"/>
      <c r="HJ141" s="119"/>
      <c r="HK141" s="119"/>
      <c r="HL141" s="119"/>
      <c r="HM141" s="119"/>
      <c r="HN141" s="119"/>
      <c r="HO141" s="119"/>
      <c r="HP141" s="119"/>
      <c r="HQ141" s="119"/>
      <c r="HR141" s="119"/>
      <c r="HS141" s="119"/>
      <c r="HT141" s="119"/>
      <c r="HU141" s="119"/>
      <c r="HV141" s="119"/>
      <c r="HW141" s="119"/>
      <c r="HX141" s="119"/>
      <c r="HY141" s="119"/>
      <c r="HZ141" s="119"/>
      <c r="IA141" s="119"/>
      <c r="IB141" s="119"/>
      <c r="IC141" s="119"/>
      <c r="ID141" s="119"/>
      <c r="IE141" s="119"/>
      <c r="IF141" s="119"/>
      <c r="IG141" s="119"/>
      <c r="IH141" s="119"/>
      <c r="II141" s="119"/>
      <c r="IJ141" s="119"/>
      <c r="IK141" s="119"/>
      <c r="IL141" s="119"/>
      <c r="IM141" s="119"/>
      <c r="IN141" s="119"/>
      <c r="IO141" s="119"/>
      <c r="IP141" s="119"/>
      <c r="IQ141" s="119"/>
      <c r="IR141" s="119"/>
      <c r="IS141" s="119"/>
      <c r="IT141" s="119"/>
      <c r="IU141" s="119"/>
      <c r="IV141" s="119"/>
      <c r="IW141" s="119"/>
      <c r="IX141" s="119"/>
      <c r="IY141" s="119"/>
      <c r="IZ141" s="119"/>
      <c r="JA141" s="119"/>
      <c r="JB141" s="119"/>
      <c r="JC141" s="119"/>
      <c r="JD141" s="119"/>
      <c r="JE141" s="119"/>
      <c r="JF141" s="119"/>
      <c r="JG141" s="119"/>
    </row>
    <row r="142" spans="1:267" s="117" customFormat="1" ht="69" customHeight="1" x14ac:dyDescent="0.2">
      <c r="A142" s="439">
        <v>77</v>
      </c>
      <c r="B142" s="353" t="s">
        <v>441</v>
      </c>
      <c r="C142" s="353" t="s">
        <v>49</v>
      </c>
      <c r="D142" s="354" t="s">
        <v>461</v>
      </c>
      <c r="E142" s="353">
        <v>1226</v>
      </c>
      <c r="F142" s="160" t="s">
        <v>462</v>
      </c>
      <c r="G142" s="372" t="s">
        <v>29</v>
      </c>
      <c r="H142" s="353" t="s">
        <v>45</v>
      </c>
      <c r="I142" s="354" t="s">
        <v>35</v>
      </c>
      <c r="J142" s="353" t="s">
        <v>49</v>
      </c>
      <c r="K142" s="354" t="s">
        <v>35</v>
      </c>
      <c r="L142" s="370">
        <v>95</v>
      </c>
      <c r="M142" s="133" t="s">
        <v>31</v>
      </c>
      <c r="N142" s="95">
        <v>202750</v>
      </c>
      <c r="O142" s="368">
        <v>44257</v>
      </c>
      <c r="P142" s="368">
        <v>44330</v>
      </c>
      <c r="Q142" s="139">
        <f t="shared" si="7"/>
        <v>346.58119658119659</v>
      </c>
      <c r="R142" s="369" t="s">
        <v>39</v>
      </c>
      <c r="S142" s="48">
        <v>585</v>
      </c>
      <c r="T142" s="375">
        <f>U142*100%/308025</f>
        <v>0.33701598896193491</v>
      </c>
      <c r="U142" s="355">
        <v>103809.35</v>
      </c>
      <c r="V142" s="373" t="s">
        <v>463</v>
      </c>
      <c r="W142" s="438" t="s">
        <v>464</v>
      </c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  <c r="AV142" s="119"/>
      <c r="AW142" s="119"/>
      <c r="AX142" s="119"/>
      <c r="AY142" s="119"/>
      <c r="AZ142" s="119"/>
      <c r="BA142" s="119"/>
      <c r="BB142" s="119"/>
      <c r="BC142" s="119"/>
      <c r="BD142" s="119"/>
      <c r="BE142" s="119"/>
      <c r="BF142" s="119"/>
      <c r="BG142" s="119"/>
      <c r="BH142" s="119"/>
      <c r="BI142" s="119"/>
      <c r="BJ142" s="119"/>
      <c r="BK142" s="119"/>
      <c r="BL142" s="119"/>
      <c r="BM142" s="119"/>
      <c r="BN142" s="119"/>
      <c r="BO142" s="119"/>
      <c r="BP142" s="119"/>
      <c r="BQ142" s="119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19"/>
      <c r="CB142" s="119"/>
      <c r="CC142" s="119"/>
      <c r="CD142" s="119"/>
      <c r="CE142" s="119"/>
      <c r="CF142" s="119"/>
      <c r="CG142" s="119"/>
      <c r="CH142" s="119"/>
      <c r="CI142" s="119"/>
      <c r="CJ142" s="119"/>
      <c r="CK142" s="119"/>
      <c r="CL142" s="119"/>
      <c r="CM142" s="119"/>
      <c r="CN142" s="119"/>
      <c r="CO142" s="119"/>
      <c r="CP142" s="119"/>
      <c r="CQ142" s="119"/>
      <c r="CR142" s="119"/>
      <c r="CS142" s="119"/>
      <c r="CT142" s="119"/>
      <c r="CU142" s="119"/>
      <c r="CV142" s="119"/>
      <c r="CW142" s="119"/>
      <c r="CX142" s="119"/>
      <c r="CY142" s="119"/>
      <c r="CZ142" s="119"/>
      <c r="DA142" s="119"/>
      <c r="DB142" s="119"/>
      <c r="DC142" s="119"/>
      <c r="DD142" s="119"/>
      <c r="DE142" s="119"/>
      <c r="DF142" s="119"/>
      <c r="DG142" s="119"/>
      <c r="DH142" s="119"/>
      <c r="DI142" s="119"/>
      <c r="DJ142" s="119"/>
      <c r="DK142" s="119"/>
      <c r="DL142" s="119"/>
      <c r="DM142" s="119"/>
      <c r="DN142" s="119"/>
      <c r="DO142" s="119"/>
      <c r="DP142" s="119"/>
      <c r="DQ142" s="119"/>
      <c r="DR142" s="119"/>
      <c r="DS142" s="119"/>
      <c r="DT142" s="119"/>
      <c r="DU142" s="119"/>
      <c r="DV142" s="119"/>
      <c r="DW142" s="119"/>
      <c r="DX142" s="119"/>
      <c r="DY142" s="119"/>
      <c r="DZ142" s="119"/>
      <c r="EA142" s="119"/>
      <c r="EB142" s="119"/>
      <c r="EC142" s="119"/>
      <c r="ED142" s="119"/>
      <c r="EE142" s="119"/>
      <c r="EF142" s="119"/>
      <c r="EG142" s="119"/>
      <c r="EH142" s="119"/>
      <c r="EI142" s="119"/>
      <c r="EJ142" s="119"/>
      <c r="EK142" s="119"/>
      <c r="EL142" s="119"/>
      <c r="EM142" s="119"/>
      <c r="EN142" s="119"/>
      <c r="EO142" s="119"/>
      <c r="EP142" s="119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19"/>
      <c r="FA142" s="119"/>
      <c r="FB142" s="119"/>
      <c r="FC142" s="119"/>
      <c r="FD142" s="119"/>
      <c r="FE142" s="119"/>
      <c r="FF142" s="119"/>
      <c r="FG142" s="119"/>
      <c r="FH142" s="119"/>
      <c r="FI142" s="119"/>
      <c r="FJ142" s="119"/>
      <c r="FK142" s="119"/>
      <c r="FL142" s="119"/>
      <c r="FM142" s="119"/>
      <c r="FN142" s="119"/>
      <c r="FO142" s="119"/>
      <c r="FP142" s="119"/>
      <c r="FQ142" s="119"/>
      <c r="FR142" s="119"/>
      <c r="FS142" s="119"/>
      <c r="FT142" s="119"/>
      <c r="FU142" s="119"/>
      <c r="FV142" s="119"/>
      <c r="FW142" s="119"/>
      <c r="FX142" s="119"/>
      <c r="FY142" s="119"/>
      <c r="FZ142" s="119"/>
      <c r="GA142" s="119"/>
      <c r="GB142" s="119"/>
      <c r="GC142" s="119"/>
      <c r="GD142" s="119"/>
      <c r="GE142" s="119"/>
      <c r="GF142" s="119"/>
      <c r="GG142" s="119"/>
      <c r="GH142" s="119"/>
      <c r="GI142" s="119"/>
      <c r="GJ142" s="119"/>
      <c r="GK142" s="119"/>
      <c r="GL142" s="119"/>
      <c r="GM142" s="119"/>
      <c r="GN142" s="119"/>
      <c r="GO142" s="119"/>
      <c r="GP142" s="119"/>
      <c r="GQ142" s="119"/>
      <c r="GR142" s="119"/>
      <c r="GS142" s="119"/>
      <c r="GT142" s="119"/>
      <c r="GU142" s="119"/>
      <c r="GV142" s="119"/>
      <c r="GW142" s="119"/>
      <c r="GX142" s="119"/>
      <c r="GY142" s="119"/>
      <c r="GZ142" s="119"/>
      <c r="HA142" s="119"/>
      <c r="HB142" s="119"/>
      <c r="HC142" s="119"/>
      <c r="HD142" s="119"/>
      <c r="HE142" s="119"/>
      <c r="HF142" s="119"/>
      <c r="HG142" s="119"/>
      <c r="HH142" s="119"/>
      <c r="HI142" s="119"/>
      <c r="HJ142" s="119"/>
      <c r="HK142" s="119"/>
      <c r="HL142" s="119"/>
      <c r="HM142" s="119"/>
      <c r="HN142" s="119"/>
      <c r="HO142" s="119"/>
      <c r="HP142" s="119"/>
      <c r="HQ142" s="119"/>
      <c r="HR142" s="119"/>
      <c r="HS142" s="119"/>
      <c r="HT142" s="119"/>
      <c r="HU142" s="119"/>
      <c r="HV142" s="119"/>
      <c r="HW142" s="119"/>
      <c r="HX142" s="119"/>
      <c r="HY142" s="119"/>
      <c r="HZ142" s="119"/>
      <c r="IA142" s="119"/>
      <c r="IB142" s="119"/>
      <c r="IC142" s="119"/>
      <c r="ID142" s="119"/>
      <c r="IE142" s="119"/>
      <c r="IF142" s="119"/>
      <c r="IG142" s="119"/>
      <c r="IH142" s="119"/>
      <c r="II142" s="119"/>
      <c r="IJ142" s="119"/>
      <c r="IK142" s="119"/>
      <c r="IL142" s="119"/>
      <c r="IM142" s="119"/>
      <c r="IN142" s="119"/>
      <c r="IO142" s="119"/>
      <c r="IP142" s="119"/>
      <c r="IQ142" s="119"/>
      <c r="IR142" s="119"/>
      <c r="IS142" s="119"/>
      <c r="IT142" s="119"/>
      <c r="IU142" s="119"/>
      <c r="IV142" s="119"/>
      <c r="IW142" s="119"/>
      <c r="IX142" s="119"/>
      <c r="IY142" s="119"/>
      <c r="IZ142" s="119"/>
      <c r="JA142" s="119"/>
      <c r="JB142" s="119"/>
      <c r="JC142" s="119"/>
      <c r="JD142" s="119"/>
      <c r="JE142" s="119"/>
      <c r="JF142" s="119"/>
      <c r="JG142" s="119"/>
    </row>
    <row r="143" spans="1:267" s="117" customFormat="1" ht="69" customHeight="1" x14ac:dyDescent="0.2">
      <c r="A143" s="439"/>
      <c r="B143" s="353"/>
      <c r="C143" s="353"/>
      <c r="D143" s="354"/>
      <c r="E143" s="353"/>
      <c r="F143" s="160" t="s">
        <v>465</v>
      </c>
      <c r="G143" s="372"/>
      <c r="H143" s="353"/>
      <c r="I143" s="354"/>
      <c r="J143" s="353"/>
      <c r="K143" s="354"/>
      <c r="L143" s="370"/>
      <c r="M143" s="133" t="s">
        <v>31</v>
      </c>
      <c r="N143" s="95">
        <v>86675</v>
      </c>
      <c r="O143" s="368"/>
      <c r="P143" s="368"/>
      <c r="Q143" s="139">
        <f t="shared" si="7"/>
        <v>577.83333333333337</v>
      </c>
      <c r="R143" s="369"/>
      <c r="S143" s="48">
        <v>150</v>
      </c>
      <c r="T143" s="375"/>
      <c r="U143" s="355"/>
      <c r="V143" s="373"/>
      <c r="W143" s="438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/>
      <c r="BA143" s="119"/>
      <c r="BB143" s="119"/>
      <c r="BC143" s="119"/>
      <c r="BD143" s="119"/>
      <c r="BE143" s="119"/>
      <c r="BF143" s="119"/>
      <c r="BG143" s="119"/>
      <c r="BH143" s="119"/>
      <c r="BI143" s="119"/>
      <c r="BJ143" s="119"/>
      <c r="BK143" s="119"/>
      <c r="BL143" s="119"/>
      <c r="BM143" s="119"/>
      <c r="BN143" s="119"/>
      <c r="BO143" s="119"/>
      <c r="BP143" s="119"/>
      <c r="BQ143" s="119"/>
      <c r="BR143" s="119"/>
      <c r="BS143" s="119"/>
      <c r="BT143" s="119"/>
      <c r="BU143" s="119"/>
      <c r="BV143" s="119"/>
      <c r="BW143" s="119"/>
      <c r="BX143" s="119"/>
      <c r="BY143" s="119"/>
      <c r="BZ143" s="119"/>
      <c r="CA143" s="119"/>
      <c r="CB143" s="119"/>
      <c r="CC143" s="119"/>
      <c r="CD143" s="119"/>
      <c r="CE143" s="119"/>
      <c r="CF143" s="119"/>
      <c r="CG143" s="119"/>
      <c r="CH143" s="119"/>
      <c r="CI143" s="119"/>
      <c r="CJ143" s="119"/>
      <c r="CK143" s="119"/>
      <c r="CL143" s="119"/>
      <c r="CM143" s="119"/>
      <c r="CN143" s="119"/>
      <c r="CO143" s="119"/>
      <c r="CP143" s="119"/>
      <c r="CQ143" s="119"/>
      <c r="CR143" s="119"/>
      <c r="CS143" s="119"/>
      <c r="CT143" s="119"/>
      <c r="CU143" s="119"/>
      <c r="CV143" s="119"/>
      <c r="CW143" s="119"/>
      <c r="CX143" s="119"/>
      <c r="CY143" s="119"/>
      <c r="CZ143" s="119"/>
      <c r="DA143" s="119"/>
      <c r="DB143" s="119"/>
      <c r="DC143" s="119"/>
      <c r="DD143" s="119"/>
      <c r="DE143" s="119"/>
      <c r="DF143" s="119"/>
      <c r="DG143" s="119"/>
      <c r="DH143" s="119"/>
      <c r="DI143" s="119"/>
      <c r="DJ143" s="119"/>
      <c r="DK143" s="119"/>
      <c r="DL143" s="119"/>
      <c r="DM143" s="119"/>
      <c r="DN143" s="119"/>
      <c r="DO143" s="119"/>
      <c r="DP143" s="119"/>
      <c r="DQ143" s="119"/>
      <c r="DR143" s="119"/>
      <c r="DS143" s="119"/>
      <c r="DT143" s="119"/>
      <c r="DU143" s="119"/>
      <c r="DV143" s="119"/>
      <c r="DW143" s="119"/>
      <c r="DX143" s="119"/>
      <c r="DY143" s="119"/>
      <c r="DZ143" s="119"/>
      <c r="EA143" s="119"/>
      <c r="EB143" s="119"/>
      <c r="EC143" s="119"/>
      <c r="ED143" s="119"/>
      <c r="EE143" s="119"/>
      <c r="EF143" s="119"/>
      <c r="EG143" s="119"/>
      <c r="EH143" s="119"/>
      <c r="EI143" s="119"/>
      <c r="EJ143" s="119"/>
      <c r="EK143" s="119"/>
      <c r="EL143" s="119"/>
      <c r="EM143" s="119"/>
      <c r="EN143" s="119"/>
      <c r="EO143" s="119"/>
      <c r="EP143" s="119"/>
      <c r="EQ143" s="119"/>
      <c r="ER143" s="119"/>
      <c r="ES143" s="119"/>
      <c r="ET143" s="119"/>
      <c r="EU143" s="119"/>
      <c r="EV143" s="119"/>
      <c r="EW143" s="119"/>
      <c r="EX143" s="119"/>
      <c r="EY143" s="119"/>
      <c r="EZ143" s="119"/>
      <c r="FA143" s="119"/>
      <c r="FB143" s="119"/>
      <c r="FC143" s="119"/>
      <c r="FD143" s="119"/>
      <c r="FE143" s="119"/>
      <c r="FF143" s="119"/>
      <c r="FG143" s="119"/>
      <c r="FH143" s="119"/>
      <c r="FI143" s="119"/>
      <c r="FJ143" s="119"/>
      <c r="FK143" s="119"/>
      <c r="FL143" s="119"/>
      <c r="FM143" s="119"/>
      <c r="FN143" s="119"/>
      <c r="FO143" s="119"/>
      <c r="FP143" s="119"/>
      <c r="FQ143" s="119"/>
      <c r="FR143" s="119"/>
      <c r="FS143" s="119"/>
      <c r="FT143" s="119"/>
      <c r="FU143" s="119"/>
      <c r="FV143" s="119"/>
      <c r="FW143" s="119"/>
      <c r="FX143" s="119"/>
      <c r="FY143" s="119"/>
      <c r="FZ143" s="119"/>
      <c r="GA143" s="119"/>
      <c r="GB143" s="119"/>
      <c r="GC143" s="119"/>
      <c r="GD143" s="119"/>
      <c r="GE143" s="119"/>
      <c r="GF143" s="119"/>
      <c r="GG143" s="119"/>
      <c r="GH143" s="119"/>
      <c r="GI143" s="119"/>
      <c r="GJ143" s="119"/>
      <c r="GK143" s="119"/>
      <c r="GL143" s="119"/>
      <c r="GM143" s="119"/>
      <c r="GN143" s="119"/>
      <c r="GO143" s="119"/>
      <c r="GP143" s="119"/>
      <c r="GQ143" s="119"/>
      <c r="GR143" s="119"/>
      <c r="GS143" s="119"/>
      <c r="GT143" s="119"/>
      <c r="GU143" s="119"/>
      <c r="GV143" s="119"/>
      <c r="GW143" s="119"/>
      <c r="GX143" s="119"/>
      <c r="GY143" s="119"/>
      <c r="GZ143" s="119"/>
      <c r="HA143" s="119"/>
      <c r="HB143" s="119"/>
      <c r="HC143" s="119"/>
      <c r="HD143" s="119"/>
      <c r="HE143" s="119"/>
      <c r="HF143" s="119"/>
      <c r="HG143" s="119"/>
      <c r="HH143" s="119"/>
      <c r="HI143" s="119"/>
      <c r="HJ143" s="119"/>
      <c r="HK143" s="119"/>
      <c r="HL143" s="119"/>
      <c r="HM143" s="119"/>
      <c r="HN143" s="119"/>
      <c r="HO143" s="119"/>
      <c r="HP143" s="119"/>
      <c r="HQ143" s="119"/>
      <c r="HR143" s="119"/>
      <c r="HS143" s="119"/>
      <c r="HT143" s="119"/>
      <c r="HU143" s="119"/>
      <c r="HV143" s="119"/>
      <c r="HW143" s="119"/>
      <c r="HX143" s="119"/>
      <c r="HY143" s="119"/>
      <c r="HZ143" s="119"/>
      <c r="IA143" s="119"/>
      <c r="IB143" s="119"/>
      <c r="IC143" s="119"/>
      <c r="ID143" s="119"/>
      <c r="IE143" s="119"/>
      <c r="IF143" s="119"/>
      <c r="IG143" s="119"/>
      <c r="IH143" s="119"/>
      <c r="II143" s="119"/>
      <c r="IJ143" s="119"/>
      <c r="IK143" s="119"/>
      <c r="IL143" s="119"/>
      <c r="IM143" s="119"/>
      <c r="IN143" s="119"/>
      <c r="IO143" s="119"/>
      <c r="IP143" s="119"/>
      <c r="IQ143" s="119"/>
      <c r="IR143" s="119"/>
      <c r="IS143" s="119"/>
      <c r="IT143" s="119"/>
      <c r="IU143" s="119"/>
      <c r="IV143" s="119"/>
      <c r="IW143" s="119"/>
      <c r="IX143" s="119"/>
      <c r="IY143" s="119"/>
      <c r="IZ143" s="119"/>
      <c r="JA143" s="119"/>
      <c r="JB143" s="119"/>
      <c r="JC143" s="119"/>
      <c r="JD143" s="119"/>
      <c r="JE143" s="119"/>
      <c r="JF143" s="119"/>
      <c r="JG143" s="119"/>
    </row>
    <row r="144" spans="1:267" s="117" customFormat="1" ht="69" customHeight="1" x14ac:dyDescent="0.2">
      <c r="A144" s="439"/>
      <c r="B144" s="353"/>
      <c r="C144" s="353"/>
      <c r="D144" s="354"/>
      <c r="E144" s="353"/>
      <c r="F144" s="160" t="s">
        <v>466</v>
      </c>
      <c r="G144" s="372"/>
      <c r="H144" s="353"/>
      <c r="I144" s="354"/>
      <c r="J144" s="353"/>
      <c r="K144" s="354"/>
      <c r="L144" s="370"/>
      <c r="M144" s="133" t="s">
        <v>31</v>
      </c>
      <c r="N144" s="95">
        <v>18600</v>
      </c>
      <c r="O144" s="368"/>
      <c r="P144" s="368"/>
      <c r="Q144" s="139">
        <f t="shared" si="7"/>
        <v>166.07142857142858</v>
      </c>
      <c r="R144" s="369"/>
      <c r="S144" s="48">
        <v>112</v>
      </c>
      <c r="T144" s="375"/>
      <c r="U144" s="355"/>
      <c r="V144" s="373"/>
      <c r="W144" s="438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  <c r="AV144" s="119"/>
      <c r="AW144" s="119"/>
      <c r="AX144" s="119"/>
      <c r="AY144" s="119"/>
      <c r="AZ144" s="119"/>
      <c r="BA144" s="119"/>
      <c r="BB144" s="119"/>
      <c r="BC144" s="119"/>
      <c r="BD144" s="119"/>
      <c r="BE144" s="119"/>
      <c r="BF144" s="119"/>
      <c r="BG144" s="119"/>
      <c r="BH144" s="119"/>
      <c r="BI144" s="119"/>
      <c r="BJ144" s="119"/>
      <c r="BK144" s="119"/>
      <c r="BL144" s="119"/>
      <c r="BM144" s="119"/>
      <c r="BN144" s="119"/>
      <c r="BO144" s="119"/>
      <c r="BP144" s="119"/>
      <c r="BQ144" s="119"/>
      <c r="BR144" s="119"/>
      <c r="BS144" s="119"/>
      <c r="BT144" s="119"/>
      <c r="BU144" s="119"/>
      <c r="BV144" s="119"/>
      <c r="BW144" s="119"/>
      <c r="BX144" s="119"/>
      <c r="BY144" s="119"/>
      <c r="BZ144" s="119"/>
      <c r="CA144" s="119"/>
      <c r="CB144" s="119"/>
      <c r="CC144" s="119"/>
      <c r="CD144" s="119"/>
      <c r="CE144" s="119"/>
      <c r="CF144" s="119"/>
      <c r="CG144" s="119"/>
      <c r="CH144" s="119"/>
      <c r="CI144" s="119"/>
      <c r="CJ144" s="119"/>
      <c r="CK144" s="119"/>
      <c r="CL144" s="119"/>
      <c r="CM144" s="119"/>
      <c r="CN144" s="119"/>
      <c r="CO144" s="119"/>
      <c r="CP144" s="119"/>
      <c r="CQ144" s="119"/>
      <c r="CR144" s="119"/>
      <c r="CS144" s="119"/>
      <c r="CT144" s="119"/>
      <c r="CU144" s="119"/>
      <c r="CV144" s="119"/>
      <c r="CW144" s="119"/>
      <c r="CX144" s="119"/>
      <c r="CY144" s="119"/>
      <c r="CZ144" s="119"/>
      <c r="DA144" s="119"/>
      <c r="DB144" s="119"/>
      <c r="DC144" s="119"/>
      <c r="DD144" s="119"/>
      <c r="DE144" s="119"/>
      <c r="DF144" s="119"/>
      <c r="DG144" s="119"/>
      <c r="DH144" s="119"/>
      <c r="DI144" s="119"/>
      <c r="DJ144" s="119"/>
      <c r="DK144" s="119"/>
      <c r="DL144" s="119"/>
      <c r="DM144" s="119"/>
      <c r="DN144" s="119"/>
      <c r="DO144" s="119"/>
      <c r="DP144" s="119"/>
      <c r="DQ144" s="119"/>
      <c r="DR144" s="119"/>
      <c r="DS144" s="119"/>
      <c r="DT144" s="119"/>
      <c r="DU144" s="119"/>
      <c r="DV144" s="119"/>
      <c r="DW144" s="119"/>
      <c r="DX144" s="119"/>
      <c r="DY144" s="119"/>
      <c r="DZ144" s="119"/>
      <c r="EA144" s="119"/>
      <c r="EB144" s="119"/>
      <c r="EC144" s="119"/>
      <c r="ED144" s="119"/>
      <c r="EE144" s="119"/>
      <c r="EF144" s="119"/>
      <c r="EG144" s="119"/>
      <c r="EH144" s="119"/>
      <c r="EI144" s="119"/>
      <c r="EJ144" s="119"/>
      <c r="EK144" s="119"/>
      <c r="EL144" s="119"/>
      <c r="EM144" s="119"/>
      <c r="EN144" s="119"/>
      <c r="EO144" s="119"/>
      <c r="EP144" s="119"/>
      <c r="EQ144" s="119"/>
      <c r="ER144" s="119"/>
      <c r="ES144" s="119"/>
      <c r="ET144" s="119"/>
      <c r="EU144" s="119"/>
      <c r="EV144" s="119"/>
      <c r="EW144" s="119"/>
      <c r="EX144" s="119"/>
      <c r="EY144" s="119"/>
      <c r="EZ144" s="119"/>
      <c r="FA144" s="119"/>
      <c r="FB144" s="119"/>
      <c r="FC144" s="119"/>
      <c r="FD144" s="119"/>
      <c r="FE144" s="119"/>
      <c r="FF144" s="119"/>
      <c r="FG144" s="119"/>
      <c r="FH144" s="119"/>
      <c r="FI144" s="119"/>
      <c r="FJ144" s="119"/>
      <c r="FK144" s="119"/>
      <c r="FL144" s="119"/>
      <c r="FM144" s="119"/>
      <c r="FN144" s="119"/>
      <c r="FO144" s="119"/>
      <c r="FP144" s="119"/>
      <c r="FQ144" s="119"/>
      <c r="FR144" s="119"/>
      <c r="FS144" s="119"/>
      <c r="FT144" s="119"/>
      <c r="FU144" s="119"/>
      <c r="FV144" s="119"/>
      <c r="FW144" s="119"/>
      <c r="FX144" s="119"/>
      <c r="FY144" s="119"/>
      <c r="FZ144" s="119"/>
      <c r="GA144" s="119"/>
      <c r="GB144" s="119"/>
      <c r="GC144" s="119"/>
      <c r="GD144" s="119"/>
      <c r="GE144" s="119"/>
      <c r="GF144" s="119"/>
      <c r="GG144" s="119"/>
      <c r="GH144" s="119"/>
      <c r="GI144" s="119"/>
      <c r="GJ144" s="119"/>
      <c r="GK144" s="119"/>
      <c r="GL144" s="119"/>
      <c r="GM144" s="119"/>
      <c r="GN144" s="119"/>
      <c r="GO144" s="119"/>
      <c r="GP144" s="119"/>
      <c r="GQ144" s="119"/>
      <c r="GR144" s="119"/>
      <c r="GS144" s="119"/>
      <c r="GT144" s="119"/>
      <c r="GU144" s="119"/>
      <c r="GV144" s="119"/>
      <c r="GW144" s="119"/>
      <c r="GX144" s="119"/>
      <c r="GY144" s="119"/>
      <c r="GZ144" s="119"/>
      <c r="HA144" s="119"/>
      <c r="HB144" s="119"/>
      <c r="HC144" s="119"/>
      <c r="HD144" s="119"/>
      <c r="HE144" s="119"/>
      <c r="HF144" s="119"/>
      <c r="HG144" s="119"/>
      <c r="HH144" s="119"/>
      <c r="HI144" s="119"/>
      <c r="HJ144" s="119"/>
      <c r="HK144" s="119"/>
      <c r="HL144" s="119"/>
      <c r="HM144" s="119"/>
      <c r="HN144" s="119"/>
      <c r="HO144" s="119"/>
      <c r="HP144" s="119"/>
      <c r="HQ144" s="119"/>
      <c r="HR144" s="119"/>
      <c r="HS144" s="119"/>
      <c r="HT144" s="119"/>
      <c r="HU144" s="119"/>
      <c r="HV144" s="119"/>
      <c r="HW144" s="119"/>
      <c r="HX144" s="119"/>
      <c r="HY144" s="119"/>
      <c r="HZ144" s="119"/>
      <c r="IA144" s="119"/>
      <c r="IB144" s="119"/>
      <c r="IC144" s="119"/>
      <c r="ID144" s="119"/>
      <c r="IE144" s="119"/>
      <c r="IF144" s="119"/>
      <c r="IG144" s="119"/>
      <c r="IH144" s="119"/>
      <c r="II144" s="119"/>
      <c r="IJ144" s="119"/>
      <c r="IK144" s="119"/>
      <c r="IL144" s="119"/>
      <c r="IM144" s="119"/>
      <c r="IN144" s="119"/>
      <c r="IO144" s="119"/>
      <c r="IP144" s="119"/>
      <c r="IQ144" s="119"/>
      <c r="IR144" s="119"/>
      <c r="IS144" s="119"/>
      <c r="IT144" s="119"/>
      <c r="IU144" s="119"/>
      <c r="IV144" s="119"/>
      <c r="IW144" s="119"/>
      <c r="IX144" s="119"/>
      <c r="IY144" s="119"/>
      <c r="IZ144" s="119"/>
      <c r="JA144" s="119"/>
      <c r="JB144" s="119"/>
      <c r="JC144" s="119"/>
      <c r="JD144" s="119"/>
      <c r="JE144" s="119"/>
      <c r="JF144" s="119"/>
      <c r="JG144" s="119"/>
    </row>
    <row r="145" spans="1:267" s="117" customFormat="1" ht="69" customHeight="1" x14ac:dyDescent="0.2">
      <c r="A145" s="248">
        <v>78</v>
      </c>
      <c r="B145" s="131" t="s">
        <v>441</v>
      </c>
      <c r="C145" s="131" t="s">
        <v>49</v>
      </c>
      <c r="D145" s="137" t="s">
        <v>467</v>
      </c>
      <c r="E145" s="131">
        <v>1227</v>
      </c>
      <c r="F145" s="160" t="s">
        <v>468</v>
      </c>
      <c r="G145" s="136" t="s">
        <v>469</v>
      </c>
      <c r="H145" s="131" t="s">
        <v>45</v>
      </c>
      <c r="I145" s="137" t="s">
        <v>41</v>
      </c>
      <c r="J145" s="131" t="s">
        <v>49</v>
      </c>
      <c r="K145" s="137" t="s">
        <v>41</v>
      </c>
      <c r="L145" s="132">
        <v>180</v>
      </c>
      <c r="M145" s="133" t="s">
        <v>31</v>
      </c>
      <c r="N145" s="95">
        <v>289663.57</v>
      </c>
      <c r="O145" s="134">
        <v>44265</v>
      </c>
      <c r="P145" s="134">
        <v>44316</v>
      </c>
      <c r="Q145" s="139">
        <f t="shared" si="7"/>
        <v>839.60455072463765</v>
      </c>
      <c r="R145" s="135" t="s">
        <v>39</v>
      </c>
      <c r="S145" s="48">
        <v>345</v>
      </c>
      <c r="T145" s="141">
        <f>U145*100%/N145</f>
        <v>0</v>
      </c>
      <c r="U145" s="68">
        <v>0</v>
      </c>
      <c r="V145" s="130" t="s">
        <v>470</v>
      </c>
      <c r="W145" s="240" t="s">
        <v>471</v>
      </c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  <c r="AV145" s="119"/>
      <c r="AW145" s="119"/>
      <c r="AX145" s="119"/>
      <c r="AY145" s="119"/>
      <c r="AZ145" s="119"/>
      <c r="BA145" s="119"/>
      <c r="BB145" s="119"/>
      <c r="BC145" s="119"/>
      <c r="BD145" s="119"/>
      <c r="BE145" s="119"/>
      <c r="BF145" s="119"/>
      <c r="BG145" s="119"/>
      <c r="BH145" s="119"/>
      <c r="BI145" s="119"/>
      <c r="BJ145" s="119"/>
      <c r="BK145" s="119"/>
      <c r="BL145" s="119"/>
      <c r="BM145" s="119"/>
      <c r="BN145" s="119"/>
      <c r="BO145" s="119"/>
      <c r="BP145" s="119"/>
      <c r="BQ145" s="119"/>
      <c r="BR145" s="119"/>
      <c r="BS145" s="119"/>
      <c r="BT145" s="119"/>
      <c r="BU145" s="119"/>
      <c r="BV145" s="119"/>
      <c r="BW145" s="119"/>
      <c r="BX145" s="119"/>
      <c r="BY145" s="119"/>
      <c r="BZ145" s="119"/>
      <c r="CA145" s="119"/>
      <c r="CB145" s="119"/>
      <c r="CC145" s="119"/>
      <c r="CD145" s="119"/>
      <c r="CE145" s="119"/>
      <c r="CF145" s="119"/>
      <c r="CG145" s="119"/>
      <c r="CH145" s="119"/>
      <c r="CI145" s="119"/>
      <c r="CJ145" s="119"/>
      <c r="CK145" s="119"/>
      <c r="CL145" s="119"/>
      <c r="CM145" s="119"/>
      <c r="CN145" s="119"/>
      <c r="CO145" s="119"/>
      <c r="CP145" s="119"/>
      <c r="CQ145" s="119"/>
      <c r="CR145" s="119"/>
      <c r="CS145" s="119"/>
      <c r="CT145" s="119"/>
      <c r="CU145" s="119"/>
      <c r="CV145" s="119"/>
      <c r="CW145" s="119"/>
      <c r="CX145" s="119"/>
      <c r="CY145" s="119"/>
      <c r="CZ145" s="119"/>
      <c r="DA145" s="119"/>
      <c r="DB145" s="119"/>
      <c r="DC145" s="119"/>
      <c r="DD145" s="119"/>
      <c r="DE145" s="119"/>
      <c r="DF145" s="119"/>
      <c r="DG145" s="119"/>
      <c r="DH145" s="119"/>
      <c r="DI145" s="119"/>
      <c r="DJ145" s="119"/>
      <c r="DK145" s="119"/>
      <c r="DL145" s="119"/>
      <c r="DM145" s="119"/>
      <c r="DN145" s="119"/>
      <c r="DO145" s="119"/>
      <c r="DP145" s="119"/>
      <c r="DQ145" s="119"/>
      <c r="DR145" s="119"/>
      <c r="DS145" s="119"/>
      <c r="DT145" s="119"/>
      <c r="DU145" s="119"/>
      <c r="DV145" s="119"/>
      <c r="DW145" s="119"/>
      <c r="DX145" s="119"/>
      <c r="DY145" s="119"/>
      <c r="DZ145" s="119"/>
      <c r="EA145" s="119"/>
      <c r="EB145" s="119"/>
      <c r="EC145" s="119"/>
      <c r="ED145" s="119"/>
      <c r="EE145" s="119"/>
      <c r="EF145" s="119"/>
      <c r="EG145" s="119"/>
      <c r="EH145" s="119"/>
      <c r="EI145" s="119"/>
      <c r="EJ145" s="119"/>
      <c r="EK145" s="119"/>
      <c r="EL145" s="119"/>
      <c r="EM145" s="119"/>
      <c r="EN145" s="119"/>
      <c r="EO145" s="119"/>
      <c r="EP145" s="119"/>
      <c r="EQ145" s="119"/>
      <c r="ER145" s="119"/>
      <c r="ES145" s="119"/>
      <c r="ET145" s="119"/>
      <c r="EU145" s="119"/>
      <c r="EV145" s="119"/>
      <c r="EW145" s="119"/>
      <c r="EX145" s="119"/>
      <c r="EY145" s="119"/>
      <c r="EZ145" s="119"/>
      <c r="FA145" s="119"/>
      <c r="FB145" s="119"/>
      <c r="FC145" s="119"/>
      <c r="FD145" s="119"/>
      <c r="FE145" s="119"/>
      <c r="FF145" s="119"/>
      <c r="FG145" s="119"/>
      <c r="FH145" s="119"/>
      <c r="FI145" s="119"/>
      <c r="FJ145" s="119"/>
      <c r="FK145" s="119"/>
      <c r="FL145" s="119"/>
      <c r="FM145" s="119"/>
      <c r="FN145" s="119"/>
      <c r="FO145" s="119"/>
      <c r="FP145" s="119"/>
      <c r="FQ145" s="119"/>
      <c r="FR145" s="119"/>
      <c r="FS145" s="119"/>
      <c r="FT145" s="119"/>
      <c r="FU145" s="119"/>
      <c r="FV145" s="119"/>
      <c r="FW145" s="119"/>
      <c r="FX145" s="119"/>
      <c r="FY145" s="119"/>
      <c r="FZ145" s="119"/>
      <c r="GA145" s="119"/>
      <c r="GB145" s="119"/>
      <c r="GC145" s="119"/>
      <c r="GD145" s="119"/>
      <c r="GE145" s="119"/>
      <c r="GF145" s="119"/>
      <c r="GG145" s="119"/>
      <c r="GH145" s="119"/>
      <c r="GI145" s="119"/>
      <c r="GJ145" s="119"/>
      <c r="GK145" s="119"/>
      <c r="GL145" s="119"/>
      <c r="GM145" s="119"/>
      <c r="GN145" s="119"/>
      <c r="GO145" s="119"/>
      <c r="GP145" s="119"/>
      <c r="GQ145" s="119"/>
      <c r="GR145" s="119"/>
      <c r="GS145" s="119"/>
      <c r="GT145" s="119"/>
      <c r="GU145" s="119"/>
      <c r="GV145" s="119"/>
      <c r="GW145" s="119"/>
      <c r="GX145" s="119"/>
      <c r="GY145" s="119"/>
      <c r="GZ145" s="119"/>
      <c r="HA145" s="119"/>
      <c r="HB145" s="119"/>
      <c r="HC145" s="119"/>
      <c r="HD145" s="119"/>
      <c r="HE145" s="119"/>
      <c r="HF145" s="119"/>
      <c r="HG145" s="119"/>
      <c r="HH145" s="119"/>
      <c r="HI145" s="119"/>
      <c r="HJ145" s="119"/>
      <c r="HK145" s="119"/>
      <c r="HL145" s="119"/>
      <c r="HM145" s="119"/>
      <c r="HN145" s="119"/>
      <c r="HO145" s="119"/>
      <c r="HP145" s="119"/>
      <c r="HQ145" s="119"/>
      <c r="HR145" s="119"/>
      <c r="HS145" s="119"/>
      <c r="HT145" s="119"/>
      <c r="HU145" s="119"/>
      <c r="HV145" s="119"/>
      <c r="HW145" s="119"/>
      <c r="HX145" s="119"/>
      <c r="HY145" s="119"/>
      <c r="HZ145" s="119"/>
      <c r="IA145" s="119"/>
      <c r="IB145" s="119"/>
      <c r="IC145" s="119"/>
      <c r="ID145" s="119"/>
      <c r="IE145" s="119"/>
      <c r="IF145" s="119"/>
      <c r="IG145" s="119"/>
      <c r="IH145" s="119"/>
      <c r="II145" s="119"/>
      <c r="IJ145" s="119"/>
      <c r="IK145" s="119"/>
      <c r="IL145" s="119"/>
      <c r="IM145" s="119"/>
      <c r="IN145" s="119"/>
      <c r="IO145" s="119"/>
      <c r="IP145" s="119"/>
      <c r="IQ145" s="119"/>
      <c r="IR145" s="119"/>
      <c r="IS145" s="119"/>
      <c r="IT145" s="119"/>
      <c r="IU145" s="119"/>
      <c r="IV145" s="119"/>
      <c r="IW145" s="119"/>
      <c r="IX145" s="119"/>
      <c r="IY145" s="119"/>
      <c r="IZ145" s="119"/>
      <c r="JA145" s="119"/>
      <c r="JB145" s="119"/>
      <c r="JC145" s="119"/>
      <c r="JD145" s="119"/>
      <c r="JE145" s="119"/>
      <c r="JF145" s="119"/>
      <c r="JG145" s="119"/>
    </row>
    <row r="146" spans="1:267" s="117" customFormat="1" ht="69" customHeight="1" x14ac:dyDescent="0.2">
      <c r="A146" s="439">
        <v>79</v>
      </c>
      <c r="B146" s="353" t="s">
        <v>441</v>
      </c>
      <c r="C146" s="353" t="s">
        <v>49</v>
      </c>
      <c r="D146" s="354" t="s">
        <v>472</v>
      </c>
      <c r="E146" s="353">
        <v>1228</v>
      </c>
      <c r="F146" s="160" t="s">
        <v>473</v>
      </c>
      <c r="G146" s="372" t="s">
        <v>29</v>
      </c>
      <c r="H146" s="353" t="s">
        <v>55</v>
      </c>
      <c r="I146" s="354" t="s">
        <v>33</v>
      </c>
      <c r="J146" s="353" t="s">
        <v>49</v>
      </c>
      <c r="K146" s="354" t="s">
        <v>33</v>
      </c>
      <c r="L146" s="370">
        <v>450</v>
      </c>
      <c r="M146" s="133" t="s">
        <v>31</v>
      </c>
      <c r="N146" s="95">
        <v>452000</v>
      </c>
      <c r="O146" s="368">
        <v>44270</v>
      </c>
      <c r="P146" s="368">
        <v>44337</v>
      </c>
      <c r="Q146" s="139">
        <f t="shared" si="7"/>
        <v>237.89473684210526</v>
      </c>
      <c r="R146" s="135" t="s">
        <v>39</v>
      </c>
      <c r="S146" s="48">
        <v>1900</v>
      </c>
      <c r="T146" s="375">
        <f>U146*100%/982000</f>
        <v>0.81482443991853359</v>
      </c>
      <c r="U146" s="355">
        <v>800157.6</v>
      </c>
      <c r="V146" s="373" t="s">
        <v>474</v>
      </c>
      <c r="W146" s="438" t="s">
        <v>475</v>
      </c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19"/>
      <c r="AV146" s="119"/>
      <c r="AW146" s="119"/>
      <c r="AX146" s="119"/>
      <c r="AY146" s="119"/>
      <c r="AZ146" s="119"/>
      <c r="BA146" s="119"/>
      <c r="BB146" s="119"/>
      <c r="BC146" s="119"/>
      <c r="BD146" s="119"/>
      <c r="BE146" s="119"/>
      <c r="BF146" s="119"/>
      <c r="BG146" s="119"/>
      <c r="BH146" s="119"/>
      <c r="BI146" s="119"/>
      <c r="BJ146" s="119"/>
      <c r="BK146" s="119"/>
      <c r="BL146" s="119"/>
      <c r="BM146" s="119"/>
      <c r="BN146" s="119"/>
      <c r="BO146" s="119"/>
      <c r="BP146" s="119"/>
      <c r="BQ146" s="119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19"/>
      <c r="CB146" s="119"/>
      <c r="CC146" s="119"/>
      <c r="CD146" s="119"/>
      <c r="CE146" s="119"/>
      <c r="CF146" s="119"/>
      <c r="CG146" s="119"/>
      <c r="CH146" s="119"/>
      <c r="CI146" s="119"/>
      <c r="CJ146" s="119"/>
      <c r="CK146" s="119"/>
      <c r="CL146" s="119"/>
      <c r="CM146" s="119"/>
      <c r="CN146" s="119"/>
      <c r="CO146" s="119"/>
      <c r="CP146" s="119"/>
      <c r="CQ146" s="119"/>
      <c r="CR146" s="119"/>
      <c r="CS146" s="119"/>
      <c r="CT146" s="119"/>
      <c r="CU146" s="119"/>
      <c r="CV146" s="119"/>
      <c r="CW146" s="119"/>
      <c r="CX146" s="119"/>
      <c r="CY146" s="119"/>
      <c r="CZ146" s="119"/>
      <c r="DA146" s="119"/>
      <c r="DB146" s="119"/>
      <c r="DC146" s="119"/>
      <c r="DD146" s="119"/>
      <c r="DE146" s="119"/>
      <c r="DF146" s="119"/>
      <c r="DG146" s="119"/>
      <c r="DH146" s="119"/>
      <c r="DI146" s="119"/>
      <c r="DJ146" s="119"/>
      <c r="DK146" s="119"/>
      <c r="DL146" s="119"/>
      <c r="DM146" s="119"/>
      <c r="DN146" s="119"/>
      <c r="DO146" s="119"/>
      <c r="DP146" s="119"/>
      <c r="DQ146" s="119"/>
      <c r="DR146" s="119"/>
      <c r="DS146" s="119"/>
      <c r="DT146" s="119"/>
      <c r="DU146" s="119"/>
      <c r="DV146" s="119"/>
      <c r="DW146" s="119"/>
      <c r="DX146" s="119"/>
      <c r="DY146" s="119"/>
      <c r="DZ146" s="119"/>
      <c r="EA146" s="119"/>
      <c r="EB146" s="119"/>
      <c r="EC146" s="119"/>
      <c r="ED146" s="119"/>
      <c r="EE146" s="119"/>
      <c r="EF146" s="119"/>
      <c r="EG146" s="119"/>
      <c r="EH146" s="119"/>
      <c r="EI146" s="119"/>
      <c r="EJ146" s="119"/>
      <c r="EK146" s="119"/>
      <c r="EL146" s="119"/>
      <c r="EM146" s="119"/>
      <c r="EN146" s="119"/>
      <c r="EO146" s="119"/>
      <c r="EP146" s="119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19"/>
      <c r="FA146" s="119"/>
      <c r="FB146" s="119"/>
      <c r="FC146" s="119"/>
      <c r="FD146" s="119"/>
      <c r="FE146" s="119"/>
      <c r="FF146" s="119"/>
      <c r="FG146" s="119"/>
      <c r="FH146" s="119"/>
      <c r="FI146" s="119"/>
      <c r="FJ146" s="119"/>
      <c r="FK146" s="119"/>
      <c r="FL146" s="119"/>
      <c r="FM146" s="119"/>
      <c r="FN146" s="119"/>
      <c r="FO146" s="119"/>
      <c r="FP146" s="119"/>
      <c r="FQ146" s="119"/>
      <c r="FR146" s="119"/>
      <c r="FS146" s="119"/>
      <c r="FT146" s="119"/>
      <c r="FU146" s="119"/>
      <c r="FV146" s="119"/>
      <c r="FW146" s="119"/>
      <c r="FX146" s="119"/>
      <c r="FY146" s="119"/>
      <c r="FZ146" s="119"/>
      <c r="GA146" s="119"/>
      <c r="GB146" s="119"/>
      <c r="GC146" s="119"/>
      <c r="GD146" s="119"/>
      <c r="GE146" s="119"/>
      <c r="GF146" s="119"/>
      <c r="GG146" s="119"/>
      <c r="GH146" s="119"/>
      <c r="GI146" s="119"/>
      <c r="GJ146" s="119"/>
      <c r="GK146" s="119"/>
      <c r="GL146" s="119"/>
      <c r="GM146" s="119"/>
      <c r="GN146" s="119"/>
      <c r="GO146" s="119"/>
      <c r="GP146" s="119"/>
      <c r="GQ146" s="119"/>
      <c r="GR146" s="119"/>
      <c r="GS146" s="119"/>
      <c r="GT146" s="119"/>
      <c r="GU146" s="119"/>
      <c r="GV146" s="119"/>
      <c r="GW146" s="119"/>
      <c r="GX146" s="119"/>
      <c r="GY146" s="119"/>
      <c r="GZ146" s="119"/>
      <c r="HA146" s="119"/>
      <c r="HB146" s="119"/>
      <c r="HC146" s="119"/>
      <c r="HD146" s="119"/>
      <c r="HE146" s="119"/>
      <c r="HF146" s="119"/>
      <c r="HG146" s="119"/>
      <c r="HH146" s="119"/>
      <c r="HI146" s="119"/>
      <c r="HJ146" s="119"/>
      <c r="HK146" s="119"/>
      <c r="HL146" s="119"/>
      <c r="HM146" s="119"/>
      <c r="HN146" s="119"/>
      <c r="HO146" s="119"/>
      <c r="HP146" s="119"/>
      <c r="HQ146" s="119"/>
      <c r="HR146" s="119"/>
      <c r="HS146" s="119"/>
      <c r="HT146" s="119"/>
      <c r="HU146" s="119"/>
      <c r="HV146" s="119"/>
      <c r="HW146" s="119"/>
      <c r="HX146" s="119"/>
      <c r="HY146" s="119"/>
      <c r="HZ146" s="119"/>
      <c r="IA146" s="119"/>
      <c r="IB146" s="119"/>
      <c r="IC146" s="119"/>
      <c r="ID146" s="119"/>
      <c r="IE146" s="119"/>
      <c r="IF146" s="119"/>
      <c r="IG146" s="119"/>
      <c r="IH146" s="119"/>
      <c r="II146" s="119"/>
      <c r="IJ146" s="119"/>
      <c r="IK146" s="119"/>
      <c r="IL146" s="119"/>
      <c r="IM146" s="119"/>
      <c r="IN146" s="119"/>
      <c r="IO146" s="119"/>
      <c r="IP146" s="119"/>
      <c r="IQ146" s="119"/>
      <c r="IR146" s="119"/>
      <c r="IS146" s="119"/>
      <c r="IT146" s="119"/>
      <c r="IU146" s="119"/>
      <c r="IV146" s="119"/>
      <c r="IW146" s="119"/>
      <c r="IX146" s="119"/>
      <c r="IY146" s="119"/>
      <c r="IZ146" s="119"/>
      <c r="JA146" s="119"/>
      <c r="JB146" s="119"/>
      <c r="JC146" s="119"/>
      <c r="JD146" s="119"/>
      <c r="JE146" s="119"/>
      <c r="JF146" s="119"/>
      <c r="JG146" s="119"/>
    </row>
    <row r="147" spans="1:267" s="117" customFormat="1" ht="69" customHeight="1" x14ac:dyDescent="0.2">
      <c r="A147" s="439"/>
      <c r="B147" s="353"/>
      <c r="C147" s="353"/>
      <c r="D147" s="354"/>
      <c r="E147" s="353"/>
      <c r="F147" s="160" t="s">
        <v>476</v>
      </c>
      <c r="G147" s="372"/>
      <c r="H147" s="353"/>
      <c r="I147" s="354"/>
      <c r="J147" s="353"/>
      <c r="K147" s="354"/>
      <c r="L147" s="370"/>
      <c r="M147" s="133" t="s">
        <v>31</v>
      </c>
      <c r="N147" s="95">
        <v>530000</v>
      </c>
      <c r="O147" s="368"/>
      <c r="P147" s="368"/>
      <c r="Q147" s="139">
        <f t="shared" si="7"/>
        <v>530000</v>
      </c>
      <c r="R147" s="135" t="s">
        <v>32</v>
      </c>
      <c r="S147" s="48">
        <v>1</v>
      </c>
      <c r="T147" s="375"/>
      <c r="U147" s="355"/>
      <c r="V147" s="373"/>
      <c r="W147" s="438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119"/>
      <c r="AR147" s="119"/>
      <c r="AS147" s="119"/>
      <c r="AT147" s="119"/>
      <c r="AU147" s="119"/>
      <c r="AV147" s="119"/>
      <c r="AW147" s="119"/>
      <c r="AX147" s="119"/>
      <c r="AY147" s="119"/>
      <c r="AZ147" s="119"/>
      <c r="BA147" s="119"/>
      <c r="BB147" s="119"/>
      <c r="BC147" s="119"/>
      <c r="BD147" s="119"/>
      <c r="BE147" s="119"/>
      <c r="BF147" s="119"/>
      <c r="BG147" s="119"/>
      <c r="BH147" s="119"/>
      <c r="BI147" s="119"/>
      <c r="BJ147" s="119"/>
      <c r="BK147" s="119"/>
      <c r="BL147" s="119"/>
      <c r="BM147" s="119"/>
      <c r="BN147" s="119"/>
      <c r="BO147" s="119"/>
      <c r="BP147" s="119"/>
      <c r="BQ147" s="119"/>
      <c r="BR147" s="119"/>
      <c r="BS147" s="119"/>
      <c r="BT147" s="119"/>
      <c r="BU147" s="119"/>
      <c r="BV147" s="119"/>
      <c r="BW147" s="119"/>
      <c r="BX147" s="119"/>
      <c r="BY147" s="119"/>
      <c r="BZ147" s="119"/>
      <c r="CA147" s="119"/>
      <c r="CB147" s="119"/>
      <c r="CC147" s="119"/>
      <c r="CD147" s="119"/>
      <c r="CE147" s="119"/>
      <c r="CF147" s="119"/>
      <c r="CG147" s="119"/>
      <c r="CH147" s="119"/>
      <c r="CI147" s="119"/>
      <c r="CJ147" s="119"/>
      <c r="CK147" s="119"/>
      <c r="CL147" s="119"/>
      <c r="CM147" s="119"/>
      <c r="CN147" s="119"/>
      <c r="CO147" s="119"/>
      <c r="CP147" s="119"/>
      <c r="CQ147" s="119"/>
      <c r="CR147" s="119"/>
      <c r="CS147" s="119"/>
      <c r="CT147" s="119"/>
      <c r="CU147" s="119"/>
      <c r="CV147" s="119"/>
      <c r="CW147" s="119"/>
      <c r="CX147" s="119"/>
      <c r="CY147" s="119"/>
      <c r="CZ147" s="119"/>
      <c r="DA147" s="119"/>
      <c r="DB147" s="119"/>
      <c r="DC147" s="119"/>
      <c r="DD147" s="119"/>
      <c r="DE147" s="119"/>
      <c r="DF147" s="119"/>
      <c r="DG147" s="119"/>
      <c r="DH147" s="119"/>
      <c r="DI147" s="119"/>
      <c r="DJ147" s="119"/>
      <c r="DK147" s="119"/>
      <c r="DL147" s="119"/>
      <c r="DM147" s="119"/>
      <c r="DN147" s="119"/>
      <c r="DO147" s="119"/>
      <c r="DP147" s="119"/>
      <c r="DQ147" s="119"/>
      <c r="DR147" s="119"/>
      <c r="DS147" s="119"/>
      <c r="DT147" s="119"/>
      <c r="DU147" s="119"/>
      <c r="DV147" s="119"/>
      <c r="DW147" s="119"/>
      <c r="DX147" s="119"/>
      <c r="DY147" s="119"/>
      <c r="DZ147" s="119"/>
      <c r="EA147" s="119"/>
      <c r="EB147" s="119"/>
      <c r="EC147" s="119"/>
      <c r="ED147" s="119"/>
      <c r="EE147" s="119"/>
      <c r="EF147" s="119"/>
      <c r="EG147" s="119"/>
      <c r="EH147" s="119"/>
      <c r="EI147" s="119"/>
      <c r="EJ147" s="119"/>
      <c r="EK147" s="119"/>
      <c r="EL147" s="119"/>
      <c r="EM147" s="119"/>
      <c r="EN147" s="119"/>
      <c r="EO147" s="119"/>
      <c r="EP147" s="119"/>
      <c r="EQ147" s="119"/>
      <c r="ER147" s="119"/>
      <c r="ES147" s="119"/>
      <c r="ET147" s="119"/>
      <c r="EU147" s="119"/>
      <c r="EV147" s="119"/>
      <c r="EW147" s="119"/>
      <c r="EX147" s="119"/>
      <c r="EY147" s="119"/>
      <c r="EZ147" s="119"/>
      <c r="FA147" s="119"/>
      <c r="FB147" s="119"/>
      <c r="FC147" s="119"/>
      <c r="FD147" s="119"/>
      <c r="FE147" s="119"/>
      <c r="FF147" s="119"/>
      <c r="FG147" s="119"/>
      <c r="FH147" s="119"/>
      <c r="FI147" s="119"/>
      <c r="FJ147" s="119"/>
      <c r="FK147" s="119"/>
      <c r="FL147" s="119"/>
      <c r="FM147" s="119"/>
      <c r="FN147" s="119"/>
      <c r="FO147" s="119"/>
      <c r="FP147" s="119"/>
      <c r="FQ147" s="119"/>
      <c r="FR147" s="119"/>
      <c r="FS147" s="119"/>
      <c r="FT147" s="119"/>
      <c r="FU147" s="119"/>
      <c r="FV147" s="119"/>
      <c r="FW147" s="119"/>
      <c r="FX147" s="119"/>
      <c r="FY147" s="119"/>
      <c r="FZ147" s="119"/>
      <c r="GA147" s="119"/>
      <c r="GB147" s="119"/>
      <c r="GC147" s="119"/>
      <c r="GD147" s="119"/>
      <c r="GE147" s="119"/>
      <c r="GF147" s="119"/>
      <c r="GG147" s="119"/>
      <c r="GH147" s="119"/>
      <c r="GI147" s="119"/>
      <c r="GJ147" s="119"/>
      <c r="GK147" s="119"/>
      <c r="GL147" s="119"/>
      <c r="GM147" s="119"/>
      <c r="GN147" s="119"/>
      <c r="GO147" s="119"/>
      <c r="GP147" s="119"/>
      <c r="GQ147" s="119"/>
      <c r="GR147" s="119"/>
      <c r="GS147" s="119"/>
      <c r="GT147" s="119"/>
      <c r="GU147" s="119"/>
      <c r="GV147" s="119"/>
      <c r="GW147" s="119"/>
      <c r="GX147" s="119"/>
      <c r="GY147" s="119"/>
      <c r="GZ147" s="119"/>
      <c r="HA147" s="119"/>
      <c r="HB147" s="119"/>
      <c r="HC147" s="119"/>
      <c r="HD147" s="119"/>
      <c r="HE147" s="119"/>
      <c r="HF147" s="119"/>
      <c r="HG147" s="119"/>
      <c r="HH147" s="119"/>
      <c r="HI147" s="119"/>
      <c r="HJ147" s="119"/>
      <c r="HK147" s="119"/>
      <c r="HL147" s="119"/>
      <c r="HM147" s="119"/>
      <c r="HN147" s="119"/>
      <c r="HO147" s="119"/>
      <c r="HP147" s="119"/>
      <c r="HQ147" s="119"/>
      <c r="HR147" s="119"/>
      <c r="HS147" s="119"/>
      <c r="HT147" s="119"/>
      <c r="HU147" s="119"/>
      <c r="HV147" s="119"/>
      <c r="HW147" s="119"/>
      <c r="HX147" s="119"/>
      <c r="HY147" s="119"/>
      <c r="HZ147" s="119"/>
      <c r="IA147" s="119"/>
      <c r="IB147" s="119"/>
      <c r="IC147" s="119"/>
      <c r="ID147" s="119"/>
      <c r="IE147" s="119"/>
      <c r="IF147" s="119"/>
      <c r="IG147" s="119"/>
      <c r="IH147" s="119"/>
      <c r="II147" s="119"/>
      <c r="IJ147" s="119"/>
      <c r="IK147" s="119"/>
      <c r="IL147" s="119"/>
      <c r="IM147" s="119"/>
      <c r="IN147" s="119"/>
      <c r="IO147" s="119"/>
      <c r="IP147" s="119"/>
      <c r="IQ147" s="119"/>
      <c r="IR147" s="119"/>
      <c r="IS147" s="119"/>
      <c r="IT147" s="119"/>
      <c r="IU147" s="119"/>
      <c r="IV147" s="119"/>
      <c r="IW147" s="119"/>
      <c r="IX147" s="119"/>
      <c r="IY147" s="119"/>
      <c r="IZ147" s="119"/>
      <c r="JA147" s="119"/>
      <c r="JB147" s="119"/>
      <c r="JC147" s="119"/>
      <c r="JD147" s="119"/>
      <c r="JE147" s="119"/>
      <c r="JF147" s="119"/>
      <c r="JG147" s="119"/>
    </row>
    <row r="148" spans="1:267" s="117" customFormat="1" ht="69" customHeight="1" x14ac:dyDescent="0.2">
      <c r="A148" s="248">
        <v>80</v>
      </c>
      <c r="B148" s="131" t="s">
        <v>441</v>
      </c>
      <c r="C148" s="131" t="s">
        <v>49</v>
      </c>
      <c r="D148" s="137" t="s">
        <v>477</v>
      </c>
      <c r="E148" s="131">
        <v>1229</v>
      </c>
      <c r="F148" s="160" t="s">
        <v>478</v>
      </c>
      <c r="G148" s="136" t="s">
        <v>29</v>
      </c>
      <c r="H148" s="131" t="s">
        <v>36</v>
      </c>
      <c r="I148" s="137" t="s">
        <v>33</v>
      </c>
      <c r="J148" s="131" t="s">
        <v>49</v>
      </c>
      <c r="K148" s="137" t="s">
        <v>33</v>
      </c>
      <c r="L148" s="132">
        <v>450</v>
      </c>
      <c r="M148" s="133" t="s">
        <v>31</v>
      </c>
      <c r="N148" s="95">
        <v>350000</v>
      </c>
      <c r="O148" s="134">
        <v>44270</v>
      </c>
      <c r="P148" s="134">
        <v>44337</v>
      </c>
      <c r="Q148" s="139">
        <f t="shared" si="7"/>
        <v>350000</v>
      </c>
      <c r="R148" s="135" t="s">
        <v>32</v>
      </c>
      <c r="S148" s="48">
        <v>1</v>
      </c>
      <c r="T148" s="141">
        <f t="shared" ref="T148:T157" si="8">U148*100%/N148</f>
        <v>0.25516371428571427</v>
      </c>
      <c r="U148" s="68">
        <v>89307.3</v>
      </c>
      <c r="V148" s="130" t="s">
        <v>479</v>
      </c>
      <c r="W148" s="240" t="s">
        <v>480</v>
      </c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  <c r="AV148" s="119"/>
      <c r="AW148" s="119"/>
      <c r="AX148" s="119"/>
      <c r="AY148" s="119"/>
      <c r="AZ148" s="119"/>
      <c r="BA148" s="119"/>
      <c r="BB148" s="119"/>
      <c r="BC148" s="119"/>
      <c r="BD148" s="119"/>
      <c r="BE148" s="119"/>
      <c r="BF148" s="119"/>
      <c r="BG148" s="119"/>
      <c r="BH148" s="119"/>
      <c r="BI148" s="119"/>
      <c r="BJ148" s="119"/>
      <c r="BK148" s="119"/>
      <c r="BL148" s="119"/>
      <c r="BM148" s="119"/>
      <c r="BN148" s="119"/>
      <c r="BO148" s="119"/>
      <c r="BP148" s="119"/>
      <c r="BQ148" s="119"/>
      <c r="BR148" s="119"/>
      <c r="BS148" s="119"/>
      <c r="BT148" s="119"/>
      <c r="BU148" s="119"/>
      <c r="BV148" s="119"/>
      <c r="BW148" s="119"/>
      <c r="BX148" s="119"/>
      <c r="BY148" s="119"/>
      <c r="BZ148" s="119"/>
      <c r="CA148" s="119"/>
      <c r="CB148" s="119"/>
      <c r="CC148" s="119"/>
      <c r="CD148" s="119"/>
      <c r="CE148" s="119"/>
      <c r="CF148" s="119"/>
      <c r="CG148" s="119"/>
      <c r="CH148" s="119"/>
      <c r="CI148" s="119"/>
      <c r="CJ148" s="119"/>
      <c r="CK148" s="119"/>
      <c r="CL148" s="119"/>
      <c r="CM148" s="119"/>
      <c r="CN148" s="119"/>
      <c r="CO148" s="119"/>
      <c r="CP148" s="119"/>
      <c r="CQ148" s="119"/>
      <c r="CR148" s="119"/>
      <c r="CS148" s="119"/>
      <c r="CT148" s="119"/>
      <c r="CU148" s="119"/>
      <c r="CV148" s="119"/>
      <c r="CW148" s="119"/>
      <c r="CX148" s="119"/>
      <c r="CY148" s="119"/>
      <c r="CZ148" s="119"/>
      <c r="DA148" s="119"/>
      <c r="DB148" s="119"/>
      <c r="DC148" s="119"/>
      <c r="DD148" s="119"/>
      <c r="DE148" s="119"/>
      <c r="DF148" s="119"/>
      <c r="DG148" s="119"/>
      <c r="DH148" s="119"/>
      <c r="DI148" s="119"/>
      <c r="DJ148" s="119"/>
      <c r="DK148" s="119"/>
      <c r="DL148" s="119"/>
      <c r="DM148" s="119"/>
      <c r="DN148" s="119"/>
      <c r="DO148" s="119"/>
      <c r="DP148" s="119"/>
      <c r="DQ148" s="119"/>
      <c r="DR148" s="119"/>
      <c r="DS148" s="119"/>
      <c r="DT148" s="119"/>
      <c r="DU148" s="119"/>
      <c r="DV148" s="119"/>
      <c r="DW148" s="119"/>
      <c r="DX148" s="119"/>
      <c r="DY148" s="119"/>
      <c r="DZ148" s="119"/>
      <c r="EA148" s="119"/>
      <c r="EB148" s="119"/>
      <c r="EC148" s="119"/>
      <c r="ED148" s="119"/>
      <c r="EE148" s="119"/>
      <c r="EF148" s="119"/>
      <c r="EG148" s="119"/>
      <c r="EH148" s="119"/>
      <c r="EI148" s="119"/>
      <c r="EJ148" s="119"/>
      <c r="EK148" s="119"/>
      <c r="EL148" s="119"/>
      <c r="EM148" s="119"/>
      <c r="EN148" s="119"/>
      <c r="EO148" s="119"/>
      <c r="EP148" s="119"/>
      <c r="EQ148" s="119"/>
      <c r="ER148" s="119"/>
      <c r="ES148" s="119"/>
      <c r="ET148" s="119"/>
      <c r="EU148" s="119"/>
      <c r="EV148" s="119"/>
      <c r="EW148" s="119"/>
      <c r="EX148" s="119"/>
      <c r="EY148" s="119"/>
      <c r="EZ148" s="119"/>
      <c r="FA148" s="119"/>
      <c r="FB148" s="119"/>
      <c r="FC148" s="119"/>
      <c r="FD148" s="119"/>
      <c r="FE148" s="119"/>
      <c r="FF148" s="119"/>
      <c r="FG148" s="119"/>
      <c r="FH148" s="119"/>
      <c r="FI148" s="119"/>
      <c r="FJ148" s="119"/>
      <c r="FK148" s="119"/>
      <c r="FL148" s="119"/>
      <c r="FM148" s="119"/>
      <c r="FN148" s="119"/>
      <c r="FO148" s="119"/>
      <c r="FP148" s="119"/>
      <c r="FQ148" s="119"/>
      <c r="FR148" s="119"/>
      <c r="FS148" s="119"/>
      <c r="FT148" s="119"/>
      <c r="FU148" s="119"/>
      <c r="FV148" s="119"/>
      <c r="FW148" s="119"/>
      <c r="FX148" s="119"/>
      <c r="FY148" s="119"/>
      <c r="FZ148" s="119"/>
      <c r="GA148" s="119"/>
      <c r="GB148" s="119"/>
      <c r="GC148" s="119"/>
      <c r="GD148" s="119"/>
      <c r="GE148" s="119"/>
      <c r="GF148" s="119"/>
      <c r="GG148" s="119"/>
      <c r="GH148" s="119"/>
      <c r="GI148" s="119"/>
      <c r="GJ148" s="119"/>
      <c r="GK148" s="119"/>
      <c r="GL148" s="119"/>
      <c r="GM148" s="119"/>
      <c r="GN148" s="119"/>
      <c r="GO148" s="119"/>
      <c r="GP148" s="119"/>
      <c r="GQ148" s="119"/>
      <c r="GR148" s="119"/>
      <c r="GS148" s="119"/>
      <c r="GT148" s="119"/>
      <c r="GU148" s="119"/>
      <c r="GV148" s="119"/>
      <c r="GW148" s="119"/>
      <c r="GX148" s="119"/>
      <c r="GY148" s="119"/>
      <c r="GZ148" s="119"/>
      <c r="HA148" s="119"/>
      <c r="HB148" s="119"/>
      <c r="HC148" s="119"/>
      <c r="HD148" s="119"/>
      <c r="HE148" s="119"/>
      <c r="HF148" s="119"/>
      <c r="HG148" s="119"/>
      <c r="HH148" s="119"/>
      <c r="HI148" s="119"/>
      <c r="HJ148" s="119"/>
      <c r="HK148" s="119"/>
      <c r="HL148" s="119"/>
      <c r="HM148" s="119"/>
      <c r="HN148" s="119"/>
      <c r="HO148" s="119"/>
      <c r="HP148" s="119"/>
      <c r="HQ148" s="119"/>
      <c r="HR148" s="119"/>
      <c r="HS148" s="119"/>
      <c r="HT148" s="119"/>
      <c r="HU148" s="119"/>
      <c r="HV148" s="119"/>
      <c r="HW148" s="119"/>
      <c r="HX148" s="119"/>
      <c r="HY148" s="119"/>
      <c r="HZ148" s="119"/>
      <c r="IA148" s="119"/>
      <c r="IB148" s="119"/>
      <c r="IC148" s="119"/>
      <c r="ID148" s="119"/>
      <c r="IE148" s="119"/>
      <c r="IF148" s="119"/>
      <c r="IG148" s="119"/>
      <c r="IH148" s="119"/>
      <c r="II148" s="119"/>
      <c r="IJ148" s="119"/>
      <c r="IK148" s="119"/>
      <c r="IL148" s="119"/>
      <c r="IM148" s="119"/>
      <c r="IN148" s="119"/>
      <c r="IO148" s="119"/>
      <c r="IP148" s="119"/>
      <c r="IQ148" s="119"/>
      <c r="IR148" s="119"/>
      <c r="IS148" s="119"/>
      <c r="IT148" s="119"/>
      <c r="IU148" s="119"/>
      <c r="IV148" s="119"/>
      <c r="IW148" s="119"/>
      <c r="IX148" s="119"/>
      <c r="IY148" s="119"/>
      <c r="IZ148" s="119"/>
      <c r="JA148" s="119"/>
      <c r="JB148" s="119"/>
      <c r="JC148" s="119"/>
      <c r="JD148" s="119"/>
      <c r="JE148" s="119"/>
      <c r="JF148" s="119"/>
      <c r="JG148" s="119"/>
    </row>
    <row r="149" spans="1:267" s="117" customFormat="1" ht="69" customHeight="1" x14ac:dyDescent="0.2">
      <c r="A149" s="248">
        <v>81</v>
      </c>
      <c r="B149" s="131" t="s">
        <v>441</v>
      </c>
      <c r="C149" s="131" t="s">
        <v>49</v>
      </c>
      <c r="D149" s="137" t="s">
        <v>481</v>
      </c>
      <c r="E149" s="131">
        <v>1230</v>
      </c>
      <c r="F149" s="160" t="s">
        <v>482</v>
      </c>
      <c r="G149" s="136" t="s">
        <v>29</v>
      </c>
      <c r="H149" s="131" t="s">
        <v>48</v>
      </c>
      <c r="I149" s="137" t="s">
        <v>37</v>
      </c>
      <c r="J149" s="131" t="s">
        <v>49</v>
      </c>
      <c r="K149" s="137" t="s">
        <v>37</v>
      </c>
      <c r="L149" s="132">
        <v>250</v>
      </c>
      <c r="M149" s="133" t="s">
        <v>31</v>
      </c>
      <c r="N149" s="95">
        <v>125900</v>
      </c>
      <c r="O149" s="134">
        <v>44270</v>
      </c>
      <c r="P149" s="134">
        <v>44316</v>
      </c>
      <c r="Q149" s="139">
        <f t="shared" si="7"/>
        <v>251.8</v>
      </c>
      <c r="R149" s="135" t="s">
        <v>39</v>
      </c>
      <c r="S149" s="48">
        <v>500</v>
      </c>
      <c r="T149" s="141">
        <f t="shared" si="8"/>
        <v>0.65185957108816517</v>
      </c>
      <c r="U149" s="68">
        <v>82069.119999999995</v>
      </c>
      <c r="V149" s="130" t="s">
        <v>483</v>
      </c>
      <c r="W149" s="240" t="s">
        <v>484</v>
      </c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  <c r="AU149" s="119"/>
      <c r="AV149" s="119"/>
      <c r="AW149" s="119"/>
      <c r="AX149" s="119"/>
      <c r="AY149" s="119"/>
      <c r="AZ149" s="119"/>
      <c r="BA149" s="119"/>
      <c r="BB149" s="119"/>
      <c r="BC149" s="119"/>
      <c r="BD149" s="119"/>
      <c r="BE149" s="119"/>
      <c r="BF149" s="119"/>
      <c r="BG149" s="119"/>
      <c r="BH149" s="119"/>
      <c r="BI149" s="119"/>
      <c r="BJ149" s="119"/>
      <c r="BK149" s="119"/>
      <c r="BL149" s="119"/>
      <c r="BM149" s="119"/>
      <c r="BN149" s="119"/>
      <c r="BO149" s="119"/>
      <c r="BP149" s="119"/>
      <c r="BQ149" s="119"/>
      <c r="BR149" s="119"/>
      <c r="BS149" s="119"/>
      <c r="BT149" s="119"/>
      <c r="BU149" s="119"/>
      <c r="BV149" s="119"/>
      <c r="BW149" s="119"/>
      <c r="BX149" s="119"/>
      <c r="BY149" s="119"/>
      <c r="BZ149" s="119"/>
      <c r="CA149" s="119"/>
      <c r="CB149" s="119"/>
      <c r="CC149" s="119"/>
      <c r="CD149" s="119"/>
      <c r="CE149" s="119"/>
      <c r="CF149" s="119"/>
      <c r="CG149" s="119"/>
      <c r="CH149" s="119"/>
      <c r="CI149" s="119"/>
      <c r="CJ149" s="119"/>
      <c r="CK149" s="119"/>
      <c r="CL149" s="119"/>
      <c r="CM149" s="119"/>
      <c r="CN149" s="119"/>
      <c r="CO149" s="119"/>
      <c r="CP149" s="119"/>
      <c r="CQ149" s="119"/>
      <c r="CR149" s="119"/>
      <c r="CS149" s="119"/>
      <c r="CT149" s="119"/>
      <c r="CU149" s="119"/>
      <c r="CV149" s="119"/>
      <c r="CW149" s="119"/>
      <c r="CX149" s="119"/>
      <c r="CY149" s="119"/>
      <c r="CZ149" s="119"/>
      <c r="DA149" s="119"/>
      <c r="DB149" s="119"/>
      <c r="DC149" s="119"/>
      <c r="DD149" s="119"/>
      <c r="DE149" s="119"/>
      <c r="DF149" s="119"/>
      <c r="DG149" s="119"/>
      <c r="DH149" s="119"/>
      <c r="DI149" s="119"/>
      <c r="DJ149" s="119"/>
      <c r="DK149" s="119"/>
      <c r="DL149" s="119"/>
      <c r="DM149" s="119"/>
      <c r="DN149" s="119"/>
      <c r="DO149" s="119"/>
      <c r="DP149" s="119"/>
      <c r="DQ149" s="119"/>
      <c r="DR149" s="119"/>
      <c r="DS149" s="119"/>
      <c r="DT149" s="119"/>
      <c r="DU149" s="119"/>
      <c r="DV149" s="119"/>
      <c r="DW149" s="119"/>
      <c r="DX149" s="119"/>
      <c r="DY149" s="119"/>
      <c r="DZ149" s="119"/>
      <c r="EA149" s="119"/>
      <c r="EB149" s="119"/>
      <c r="EC149" s="119"/>
      <c r="ED149" s="119"/>
      <c r="EE149" s="119"/>
      <c r="EF149" s="119"/>
      <c r="EG149" s="119"/>
      <c r="EH149" s="119"/>
      <c r="EI149" s="119"/>
      <c r="EJ149" s="119"/>
      <c r="EK149" s="119"/>
      <c r="EL149" s="119"/>
      <c r="EM149" s="119"/>
      <c r="EN149" s="119"/>
      <c r="EO149" s="119"/>
      <c r="EP149" s="119"/>
      <c r="EQ149" s="119"/>
      <c r="ER149" s="119"/>
      <c r="ES149" s="119"/>
      <c r="ET149" s="119"/>
      <c r="EU149" s="119"/>
      <c r="EV149" s="119"/>
      <c r="EW149" s="119"/>
      <c r="EX149" s="119"/>
      <c r="EY149" s="119"/>
      <c r="EZ149" s="119"/>
      <c r="FA149" s="119"/>
      <c r="FB149" s="119"/>
      <c r="FC149" s="119"/>
      <c r="FD149" s="119"/>
      <c r="FE149" s="119"/>
      <c r="FF149" s="119"/>
      <c r="FG149" s="119"/>
      <c r="FH149" s="119"/>
      <c r="FI149" s="119"/>
      <c r="FJ149" s="119"/>
      <c r="FK149" s="119"/>
      <c r="FL149" s="119"/>
      <c r="FM149" s="119"/>
      <c r="FN149" s="119"/>
      <c r="FO149" s="119"/>
      <c r="FP149" s="119"/>
      <c r="FQ149" s="119"/>
      <c r="FR149" s="119"/>
      <c r="FS149" s="119"/>
      <c r="FT149" s="119"/>
      <c r="FU149" s="119"/>
      <c r="FV149" s="119"/>
      <c r="FW149" s="119"/>
      <c r="FX149" s="119"/>
      <c r="FY149" s="119"/>
      <c r="FZ149" s="119"/>
      <c r="GA149" s="119"/>
      <c r="GB149" s="119"/>
      <c r="GC149" s="119"/>
      <c r="GD149" s="119"/>
      <c r="GE149" s="119"/>
      <c r="GF149" s="119"/>
      <c r="GG149" s="119"/>
      <c r="GH149" s="119"/>
      <c r="GI149" s="119"/>
      <c r="GJ149" s="119"/>
      <c r="GK149" s="119"/>
      <c r="GL149" s="119"/>
      <c r="GM149" s="119"/>
      <c r="GN149" s="119"/>
      <c r="GO149" s="119"/>
      <c r="GP149" s="119"/>
      <c r="GQ149" s="119"/>
      <c r="GR149" s="119"/>
      <c r="GS149" s="119"/>
      <c r="GT149" s="119"/>
      <c r="GU149" s="119"/>
      <c r="GV149" s="119"/>
      <c r="GW149" s="119"/>
      <c r="GX149" s="119"/>
      <c r="GY149" s="119"/>
      <c r="GZ149" s="119"/>
      <c r="HA149" s="119"/>
      <c r="HB149" s="119"/>
      <c r="HC149" s="119"/>
      <c r="HD149" s="119"/>
      <c r="HE149" s="119"/>
      <c r="HF149" s="119"/>
      <c r="HG149" s="119"/>
      <c r="HH149" s="119"/>
      <c r="HI149" s="119"/>
      <c r="HJ149" s="119"/>
      <c r="HK149" s="119"/>
      <c r="HL149" s="119"/>
      <c r="HM149" s="119"/>
      <c r="HN149" s="119"/>
      <c r="HO149" s="119"/>
      <c r="HP149" s="119"/>
      <c r="HQ149" s="119"/>
      <c r="HR149" s="119"/>
      <c r="HS149" s="119"/>
      <c r="HT149" s="119"/>
      <c r="HU149" s="119"/>
      <c r="HV149" s="119"/>
      <c r="HW149" s="119"/>
      <c r="HX149" s="119"/>
      <c r="HY149" s="119"/>
      <c r="HZ149" s="119"/>
      <c r="IA149" s="119"/>
      <c r="IB149" s="119"/>
      <c r="IC149" s="119"/>
      <c r="ID149" s="119"/>
      <c r="IE149" s="119"/>
      <c r="IF149" s="119"/>
      <c r="IG149" s="119"/>
      <c r="IH149" s="119"/>
      <c r="II149" s="119"/>
      <c r="IJ149" s="119"/>
      <c r="IK149" s="119"/>
      <c r="IL149" s="119"/>
      <c r="IM149" s="119"/>
      <c r="IN149" s="119"/>
      <c r="IO149" s="119"/>
      <c r="IP149" s="119"/>
      <c r="IQ149" s="119"/>
      <c r="IR149" s="119"/>
      <c r="IS149" s="119"/>
      <c r="IT149" s="119"/>
      <c r="IU149" s="119"/>
      <c r="IV149" s="119"/>
      <c r="IW149" s="119"/>
      <c r="IX149" s="119"/>
      <c r="IY149" s="119"/>
      <c r="IZ149" s="119"/>
      <c r="JA149" s="119"/>
      <c r="JB149" s="119"/>
      <c r="JC149" s="119"/>
      <c r="JD149" s="119"/>
      <c r="JE149" s="119"/>
      <c r="JF149" s="119"/>
      <c r="JG149" s="119"/>
    </row>
    <row r="150" spans="1:267" s="117" customFormat="1" ht="69" customHeight="1" x14ac:dyDescent="0.2">
      <c r="A150" s="248">
        <v>82</v>
      </c>
      <c r="B150" s="131" t="s">
        <v>441</v>
      </c>
      <c r="C150" s="131" t="s">
        <v>49</v>
      </c>
      <c r="D150" s="137" t="s">
        <v>485</v>
      </c>
      <c r="E150" s="131">
        <v>1231</v>
      </c>
      <c r="F150" s="160" t="s">
        <v>486</v>
      </c>
      <c r="G150" s="136" t="s">
        <v>29</v>
      </c>
      <c r="H150" s="131" t="s">
        <v>45</v>
      </c>
      <c r="I150" s="137" t="s">
        <v>35</v>
      </c>
      <c r="J150" s="131" t="s">
        <v>49</v>
      </c>
      <c r="K150" s="137" t="s">
        <v>35</v>
      </c>
      <c r="L150" s="132">
        <v>1500</v>
      </c>
      <c r="M150" s="133" t="s">
        <v>31</v>
      </c>
      <c r="N150" s="95">
        <v>250000</v>
      </c>
      <c r="O150" s="134">
        <v>44270</v>
      </c>
      <c r="P150" s="134">
        <v>44316</v>
      </c>
      <c r="Q150" s="139">
        <f t="shared" si="7"/>
        <v>250000</v>
      </c>
      <c r="R150" s="135" t="s">
        <v>32</v>
      </c>
      <c r="S150" s="48">
        <v>1</v>
      </c>
      <c r="T150" s="141">
        <f t="shared" si="8"/>
        <v>0.46389328000000002</v>
      </c>
      <c r="U150" s="68">
        <v>115973.32</v>
      </c>
      <c r="V150" s="130" t="s">
        <v>487</v>
      </c>
      <c r="W150" s="240" t="s">
        <v>488</v>
      </c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119"/>
      <c r="AR150" s="119"/>
      <c r="AS150" s="119"/>
      <c r="AT150" s="119"/>
      <c r="AU150" s="119"/>
      <c r="AV150" s="119"/>
      <c r="AW150" s="119"/>
      <c r="AX150" s="119"/>
      <c r="AY150" s="119"/>
      <c r="AZ150" s="119"/>
      <c r="BA150" s="119"/>
      <c r="BB150" s="119"/>
      <c r="BC150" s="119"/>
      <c r="BD150" s="119"/>
      <c r="BE150" s="119"/>
      <c r="BF150" s="119"/>
      <c r="BG150" s="119"/>
      <c r="BH150" s="119"/>
      <c r="BI150" s="119"/>
      <c r="BJ150" s="119"/>
      <c r="BK150" s="119"/>
      <c r="BL150" s="119"/>
      <c r="BM150" s="119"/>
      <c r="BN150" s="119"/>
      <c r="BO150" s="119"/>
      <c r="BP150" s="119"/>
      <c r="BQ150" s="119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19"/>
      <c r="CB150" s="119"/>
      <c r="CC150" s="119"/>
      <c r="CD150" s="119"/>
      <c r="CE150" s="119"/>
      <c r="CF150" s="119"/>
      <c r="CG150" s="119"/>
      <c r="CH150" s="119"/>
      <c r="CI150" s="119"/>
      <c r="CJ150" s="119"/>
      <c r="CK150" s="119"/>
      <c r="CL150" s="119"/>
      <c r="CM150" s="119"/>
      <c r="CN150" s="119"/>
      <c r="CO150" s="119"/>
      <c r="CP150" s="119"/>
      <c r="CQ150" s="119"/>
      <c r="CR150" s="119"/>
      <c r="CS150" s="119"/>
      <c r="CT150" s="119"/>
      <c r="CU150" s="119"/>
      <c r="CV150" s="119"/>
      <c r="CW150" s="119"/>
      <c r="CX150" s="119"/>
      <c r="CY150" s="119"/>
      <c r="CZ150" s="119"/>
      <c r="DA150" s="119"/>
      <c r="DB150" s="119"/>
      <c r="DC150" s="119"/>
      <c r="DD150" s="119"/>
      <c r="DE150" s="119"/>
      <c r="DF150" s="119"/>
      <c r="DG150" s="119"/>
      <c r="DH150" s="119"/>
      <c r="DI150" s="119"/>
      <c r="DJ150" s="119"/>
      <c r="DK150" s="119"/>
      <c r="DL150" s="119"/>
      <c r="DM150" s="119"/>
      <c r="DN150" s="119"/>
      <c r="DO150" s="119"/>
      <c r="DP150" s="119"/>
      <c r="DQ150" s="119"/>
      <c r="DR150" s="119"/>
      <c r="DS150" s="119"/>
      <c r="DT150" s="119"/>
      <c r="DU150" s="119"/>
      <c r="DV150" s="119"/>
      <c r="DW150" s="119"/>
      <c r="DX150" s="119"/>
      <c r="DY150" s="119"/>
      <c r="DZ150" s="119"/>
      <c r="EA150" s="119"/>
      <c r="EB150" s="119"/>
      <c r="EC150" s="119"/>
      <c r="ED150" s="119"/>
      <c r="EE150" s="119"/>
      <c r="EF150" s="119"/>
      <c r="EG150" s="119"/>
      <c r="EH150" s="119"/>
      <c r="EI150" s="119"/>
      <c r="EJ150" s="119"/>
      <c r="EK150" s="119"/>
      <c r="EL150" s="119"/>
      <c r="EM150" s="119"/>
      <c r="EN150" s="119"/>
      <c r="EO150" s="119"/>
      <c r="EP150" s="119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19"/>
      <c r="FA150" s="119"/>
      <c r="FB150" s="119"/>
      <c r="FC150" s="119"/>
      <c r="FD150" s="119"/>
      <c r="FE150" s="119"/>
      <c r="FF150" s="119"/>
      <c r="FG150" s="119"/>
      <c r="FH150" s="119"/>
      <c r="FI150" s="119"/>
      <c r="FJ150" s="119"/>
      <c r="FK150" s="119"/>
      <c r="FL150" s="119"/>
      <c r="FM150" s="119"/>
      <c r="FN150" s="119"/>
      <c r="FO150" s="119"/>
      <c r="FP150" s="119"/>
      <c r="FQ150" s="119"/>
      <c r="FR150" s="119"/>
      <c r="FS150" s="119"/>
      <c r="FT150" s="119"/>
      <c r="FU150" s="119"/>
      <c r="FV150" s="119"/>
      <c r="FW150" s="119"/>
      <c r="FX150" s="119"/>
      <c r="FY150" s="119"/>
      <c r="FZ150" s="119"/>
      <c r="GA150" s="119"/>
      <c r="GB150" s="119"/>
      <c r="GC150" s="119"/>
      <c r="GD150" s="119"/>
      <c r="GE150" s="119"/>
      <c r="GF150" s="119"/>
      <c r="GG150" s="119"/>
      <c r="GH150" s="119"/>
      <c r="GI150" s="119"/>
      <c r="GJ150" s="119"/>
      <c r="GK150" s="119"/>
      <c r="GL150" s="119"/>
      <c r="GM150" s="119"/>
      <c r="GN150" s="119"/>
      <c r="GO150" s="119"/>
      <c r="GP150" s="119"/>
      <c r="GQ150" s="119"/>
      <c r="GR150" s="119"/>
      <c r="GS150" s="119"/>
      <c r="GT150" s="119"/>
      <c r="GU150" s="119"/>
      <c r="GV150" s="119"/>
      <c r="GW150" s="119"/>
      <c r="GX150" s="119"/>
      <c r="GY150" s="119"/>
      <c r="GZ150" s="119"/>
      <c r="HA150" s="119"/>
      <c r="HB150" s="119"/>
      <c r="HC150" s="119"/>
      <c r="HD150" s="119"/>
      <c r="HE150" s="119"/>
      <c r="HF150" s="119"/>
      <c r="HG150" s="119"/>
      <c r="HH150" s="119"/>
      <c r="HI150" s="119"/>
      <c r="HJ150" s="119"/>
      <c r="HK150" s="119"/>
      <c r="HL150" s="119"/>
      <c r="HM150" s="119"/>
      <c r="HN150" s="119"/>
      <c r="HO150" s="119"/>
      <c r="HP150" s="119"/>
      <c r="HQ150" s="119"/>
      <c r="HR150" s="119"/>
      <c r="HS150" s="119"/>
      <c r="HT150" s="119"/>
      <c r="HU150" s="119"/>
      <c r="HV150" s="119"/>
      <c r="HW150" s="119"/>
      <c r="HX150" s="119"/>
      <c r="HY150" s="119"/>
      <c r="HZ150" s="119"/>
      <c r="IA150" s="119"/>
      <c r="IB150" s="119"/>
      <c r="IC150" s="119"/>
      <c r="ID150" s="119"/>
      <c r="IE150" s="119"/>
      <c r="IF150" s="119"/>
      <c r="IG150" s="119"/>
      <c r="IH150" s="119"/>
      <c r="II150" s="119"/>
      <c r="IJ150" s="119"/>
      <c r="IK150" s="119"/>
      <c r="IL150" s="119"/>
      <c r="IM150" s="119"/>
      <c r="IN150" s="119"/>
      <c r="IO150" s="119"/>
      <c r="IP150" s="119"/>
      <c r="IQ150" s="119"/>
      <c r="IR150" s="119"/>
      <c r="IS150" s="119"/>
      <c r="IT150" s="119"/>
      <c r="IU150" s="119"/>
      <c r="IV150" s="119"/>
      <c r="IW150" s="119"/>
      <c r="IX150" s="119"/>
      <c r="IY150" s="119"/>
      <c r="IZ150" s="119"/>
      <c r="JA150" s="119"/>
      <c r="JB150" s="119"/>
      <c r="JC150" s="119"/>
      <c r="JD150" s="119"/>
      <c r="JE150" s="119"/>
      <c r="JF150" s="119"/>
      <c r="JG150" s="119"/>
    </row>
    <row r="151" spans="1:267" s="117" customFormat="1" ht="69" customHeight="1" x14ac:dyDescent="0.2">
      <c r="A151" s="248">
        <v>83</v>
      </c>
      <c r="B151" s="131" t="s">
        <v>441</v>
      </c>
      <c r="C151" s="131" t="s">
        <v>49</v>
      </c>
      <c r="D151" s="137" t="s">
        <v>489</v>
      </c>
      <c r="E151" s="131">
        <v>1232</v>
      </c>
      <c r="F151" s="160" t="s">
        <v>490</v>
      </c>
      <c r="G151" s="136" t="s">
        <v>29</v>
      </c>
      <c r="H151" s="131" t="s">
        <v>55</v>
      </c>
      <c r="I151" s="137" t="s">
        <v>33</v>
      </c>
      <c r="J151" s="131" t="s">
        <v>49</v>
      </c>
      <c r="K151" s="137" t="s">
        <v>33</v>
      </c>
      <c r="L151" s="132">
        <v>65</v>
      </c>
      <c r="M151" s="133" t="s">
        <v>31</v>
      </c>
      <c r="N151" s="95">
        <v>59761.86</v>
      </c>
      <c r="O151" s="134">
        <v>44270</v>
      </c>
      <c r="P151" s="134">
        <v>44298</v>
      </c>
      <c r="Q151" s="139">
        <f t="shared" si="7"/>
        <v>1328.0413333333333</v>
      </c>
      <c r="R151" s="135" t="s">
        <v>39</v>
      </c>
      <c r="S151" s="48">
        <v>45</v>
      </c>
      <c r="T151" s="141">
        <f t="shared" si="8"/>
        <v>0</v>
      </c>
      <c r="U151" s="68">
        <v>0</v>
      </c>
      <c r="V151" s="130" t="s">
        <v>491</v>
      </c>
      <c r="W151" s="240" t="s">
        <v>492</v>
      </c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  <c r="AU151" s="119"/>
      <c r="AV151" s="119"/>
      <c r="AW151" s="119"/>
      <c r="AX151" s="119"/>
      <c r="AY151" s="119"/>
      <c r="AZ151" s="119"/>
      <c r="BA151" s="119"/>
      <c r="BB151" s="119"/>
      <c r="BC151" s="119"/>
      <c r="BD151" s="119"/>
      <c r="BE151" s="119"/>
      <c r="BF151" s="119"/>
      <c r="BG151" s="119"/>
      <c r="BH151" s="119"/>
      <c r="BI151" s="119"/>
      <c r="BJ151" s="119"/>
      <c r="BK151" s="119"/>
      <c r="BL151" s="119"/>
      <c r="BM151" s="119"/>
      <c r="BN151" s="119"/>
      <c r="BO151" s="119"/>
      <c r="BP151" s="119"/>
      <c r="BQ151" s="119"/>
      <c r="BR151" s="119"/>
      <c r="BS151" s="119"/>
      <c r="BT151" s="119"/>
      <c r="BU151" s="119"/>
      <c r="BV151" s="119"/>
      <c r="BW151" s="119"/>
      <c r="BX151" s="119"/>
      <c r="BY151" s="119"/>
      <c r="BZ151" s="119"/>
      <c r="CA151" s="119"/>
      <c r="CB151" s="119"/>
      <c r="CC151" s="119"/>
      <c r="CD151" s="119"/>
      <c r="CE151" s="119"/>
      <c r="CF151" s="119"/>
      <c r="CG151" s="119"/>
      <c r="CH151" s="119"/>
      <c r="CI151" s="119"/>
      <c r="CJ151" s="119"/>
      <c r="CK151" s="119"/>
      <c r="CL151" s="119"/>
      <c r="CM151" s="119"/>
      <c r="CN151" s="119"/>
      <c r="CO151" s="119"/>
      <c r="CP151" s="119"/>
      <c r="CQ151" s="119"/>
      <c r="CR151" s="119"/>
      <c r="CS151" s="119"/>
      <c r="CT151" s="119"/>
      <c r="CU151" s="119"/>
      <c r="CV151" s="119"/>
      <c r="CW151" s="119"/>
      <c r="CX151" s="119"/>
      <c r="CY151" s="119"/>
      <c r="CZ151" s="119"/>
      <c r="DA151" s="119"/>
      <c r="DB151" s="119"/>
      <c r="DC151" s="119"/>
      <c r="DD151" s="119"/>
      <c r="DE151" s="119"/>
      <c r="DF151" s="119"/>
      <c r="DG151" s="119"/>
      <c r="DH151" s="119"/>
      <c r="DI151" s="119"/>
      <c r="DJ151" s="119"/>
      <c r="DK151" s="119"/>
      <c r="DL151" s="119"/>
      <c r="DM151" s="119"/>
      <c r="DN151" s="119"/>
      <c r="DO151" s="119"/>
      <c r="DP151" s="119"/>
      <c r="DQ151" s="119"/>
      <c r="DR151" s="119"/>
      <c r="DS151" s="119"/>
      <c r="DT151" s="119"/>
      <c r="DU151" s="119"/>
      <c r="DV151" s="119"/>
      <c r="DW151" s="119"/>
      <c r="DX151" s="119"/>
      <c r="DY151" s="119"/>
      <c r="DZ151" s="119"/>
      <c r="EA151" s="119"/>
      <c r="EB151" s="119"/>
      <c r="EC151" s="119"/>
      <c r="ED151" s="119"/>
      <c r="EE151" s="119"/>
      <c r="EF151" s="119"/>
      <c r="EG151" s="119"/>
      <c r="EH151" s="119"/>
      <c r="EI151" s="119"/>
      <c r="EJ151" s="119"/>
      <c r="EK151" s="119"/>
      <c r="EL151" s="119"/>
      <c r="EM151" s="119"/>
      <c r="EN151" s="119"/>
      <c r="EO151" s="119"/>
      <c r="EP151" s="119"/>
      <c r="EQ151" s="119"/>
      <c r="ER151" s="119"/>
      <c r="ES151" s="119"/>
      <c r="ET151" s="119"/>
      <c r="EU151" s="119"/>
      <c r="EV151" s="119"/>
      <c r="EW151" s="119"/>
      <c r="EX151" s="119"/>
      <c r="EY151" s="119"/>
      <c r="EZ151" s="119"/>
      <c r="FA151" s="119"/>
      <c r="FB151" s="119"/>
      <c r="FC151" s="119"/>
      <c r="FD151" s="119"/>
      <c r="FE151" s="119"/>
      <c r="FF151" s="119"/>
      <c r="FG151" s="119"/>
      <c r="FH151" s="119"/>
      <c r="FI151" s="119"/>
      <c r="FJ151" s="119"/>
      <c r="FK151" s="119"/>
      <c r="FL151" s="119"/>
      <c r="FM151" s="119"/>
      <c r="FN151" s="119"/>
      <c r="FO151" s="119"/>
      <c r="FP151" s="119"/>
      <c r="FQ151" s="119"/>
      <c r="FR151" s="119"/>
      <c r="FS151" s="119"/>
      <c r="FT151" s="119"/>
      <c r="FU151" s="119"/>
      <c r="FV151" s="119"/>
      <c r="FW151" s="119"/>
      <c r="FX151" s="119"/>
      <c r="FY151" s="119"/>
      <c r="FZ151" s="119"/>
      <c r="GA151" s="119"/>
      <c r="GB151" s="119"/>
      <c r="GC151" s="119"/>
      <c r="GD151" s="119"/>
      <c r="GE151" s="119"/>
      <c r="GF151" s="119"/>
      <c r="GG151" s="119"/>
      <c r="GH151" s="119"/>
      <c r="GI151" s="119"/>
      <c r="GJ151" s="119"/>
      <c r="GK151" s="119"/>
      <c r="GL151" s="119"/>
      <c r="GM151" s="119"/>
      <c r="GN151" s="119"/>
      <c r="GO151" s="119"/>
      <c r="GP151" s="119"/>
      <c r="GQ151" s="119"/>
      <c r="GR151" s="119"/>
      <c r="GS151" s="119"/>
      <c r="GT151" s="119"/>
      <c r="GU151" s="119"/>
      <c r="GV151" s="119"/>
      <c r="GW151" s="119"/>
      <c r="GX151" s="119"/>
      <c r="GY151" s="119"/>
      <c r="GZ151" s="119"/>
      <c r="HA151" s="119"/>
      <c r="HB151" s="119"/>
      <c r="HC151" s="119"/>
      <c r="HD151" s="119"/>
      <c r="HE151" s="119"/>
      <c r="HF151" s="119"/>
      <c r="HG151" s="119"/>
      <c r="HH151" s="119"/>
      <c r="HI151" s="119"/>
      <c r="HJ151" s="119"/>
      <c r="HK151" s="119"/>
      <c r="HL151" s="119"/>
      <c r="HM151" s="119"/>
      <c r="HN151" s="119"/>
      <c r="HO151" s="119"/>
      <c r="HP151" s="119"/>
      <c r="HQ151" s="119"/>
      <c r="HR151" s="119"/>
      <c r="HS151" s="119"/>
      <c r="HT151" s="119"/>
      <c r="HU151" s="119"/>
      <c r="HV151" s="119"/>
      <c r="HW151" s="119"/>
      <c r="HX151" s="119"/>
      <c r="HY151" s="119"/>
      <c r="HZ151" s="119"/>
      <c r="IA151" s="119"/>
      <c r="IB151" s="119"/>
      <c r="IC151" s="119"/>
      <c r="ID151" s="119"/>
      <c r="IE151" s="119"/>
      <c r="IF151" s="119"/>
      <c r="IG151" s="119"/>
      <c r="IH151" s="119"/>
      <c r="II151" s="119"/>
      <c r="IJ151" s="119"/>
      <c r="IK151" s="119"/>
      <c r="IL151" s="119"/>
      <c r="IM151" s="119"/>
      <c r="IN151" s="119"/>
      <c r="IO151" s="119"/>
      <c r="IP151" s="119"/>
      <c r="IQ151" s="119"/>
      <c r="IR151" s="119"/>
      <c r="IS151" s="119"/>
      <c r="IT151" s="119"/>
      <c r="IU151" s="119"/>
      <c r="IV151" s="119"/>
      <c r="IW151" s="119"/>
      <c r="IX151" s="119"/>
      <c r="IY151" s="119"/>
      <c r="IZ151" s="119"/>
      <c r="JA151" s="119"/>
      <c r="JB151" s="119"/>
      <c r="JC151" s="119"/>
      <c r="JD151" s="119"/>
      <c r="JE151" s="119"/>
      <c r="JF151" s="119"/>
      <c r="JG151" s="119"/>
    </row>
    <row r="152" spans="1:267" s="117" customFormat="1" ht="69" customHeight="1" x14ac:dyDescent="0.2">
      <c r="A152" s="248">
        <v>84</v>
      </c>
      <c r="B152" s="131" t="s">
        <v>441</v>
      </c>
      <c r="C152" s="131" t="s">
        <v>49</v>
      </c>
      <c r="D152" s="137" t="s">
        <v>493</v>
      </c>
      <c r="E152" s="131">
        <v>1233</v>
      </c>
      <c r="F152" s="160" t="s">
        <v>494</v>
      </c>
      <c r="G152" s="136" t="s">
        <v>52</v>
      </c>
      <c r="H152" s="131" t="s">
        <v>55</v>
      </c>
      <c r="I152" s="137" t="s">
        <v>33</v>
      </c>
      <c r="J152" s="131" t="s">
        <v>49</v>
      </c>
      <c r="K152" s="137" t="s">
        <v>33</v>
      </c>
      <c r="L152" s="132">
        <v>1200</v>
      </c>
      <c r="M152" s="133" t="s">
        <v>31</v>
      </c>
      <c r="N152" s="95">
        <v>335735.79</v>
      </c>
      <c r="O152" s="134">
        <v>44270</v>
      </c>
      <c r="P152" s="134">
        <v>44312</v>
      </c>
      <c r="Q152" s="139">
        <f t="shared" si="7"/>
        <v>1974.9164117647058</v>
      </c>
      <c r="R152" s="135" t="s">
        <v>39</v>
      </c>
      <c r="S152" s="48">
        <v>170</v>
      </c>
      <c r="T152" s="141">
        <f t="shared" si="8"/>
        <v>0</v>
      </c>
      <c r="U152" s="68">
        <v>0</v>
      </c>
      <c r="V152" s="130" t="s">
        <v>495</v>
      </c>
      <c r="W152" s="240" t="s">
        <v>496</v>
      </c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  <c r="AU152" s="119"/>
      <c r="AV152" s="119"/>
      <c r="AW152" s="119"/>
      <c r="AX152" s="119"/>
      <c r="AY152" s="119"/>
      <c r="AZ152" s="119"/>
      <c r="BA152" s="119"/>
      <c r="BB152" s="119"/>
      <c r="BC152" s="119"/>
      <c r="BD152" s="119"/>
      <c r="BE152" s="119"/>
      <c r="BF152" s="119"/>
      <c r="BG152" s="119"/>
      <c r="BH152" s="119"/>
      <c r="BI152" s="119"/>
      <c r="BJ152" s="119"/>
      <c r="BK152" s="119"/>
      <c r="BL152" s="119"/>
      <c r="BM152" s="119"/>
      <c r="BN152" s="119"/>
      <c r="BO152" s="119"/>
      <c r="BP152" s="119"/>
      <c r="BQ152" s="119"/>
      <c r="BR152" s="119"/>
      <c r="BS152" s="119"/>
      <c r="BT152" s="119"/>
      <c r="BU152" s="119"/>
      <c r="BV152" s="119"/>
      <c r="BW152" s="119"/>
      <c r="BX152" s="119"/>
      <c r="BY152" s="119"/>
      <c r="BZ152" s="119"/>
      <c r="CA152" s="119"/>
      <c r="CB152" s="119"/>
      <c r="CC152" s="119"/>
      <c r="CD152" s="119"/>
      <c r="CE152" s="119"/>
      <c r="CF152" s="119"/>
      <c r="CG152" s="119"/>
      <c r="CH152" s="119"/>
      <c r="CI152" s="119"/>
      <c r="CJ152" s="119"/>
      <c r="CK152" s="119"/>
      <c r="CL152" s="119"/>
      <c r="CM152" s="119"/>
      <c r="CN152" s="119"/>
      <c r="CO152" s="119"/>
      <c r="CP152" s="119"/>
      <c r="CQ152" s="119"/>
      <c r="CR152" s="119"/>
      <c r="CS152" s="119"/>
      <c r="CT152" s="119"/>
      <c r="CU152" s="119"/>
      <c r="CV152" s="119"/>
      <c r="CW152" s="119"/>
      <c r="CX152" s="119"/>
      <c r="CY152" s="119"/>
      <c r="CZ152" s="119"/>
      <c r="DA152" s="119"/>
      <c r="DB152" s="119"/>
      <c r="DC152" s="119"/>
      <c r="DD152" s="119"/>
      <c r="DE152" s="119"/>
      <c r="DF152" s="119"/>
      <c r="DG152" s="119"/>
      <c r="DH152" s="119"/>
      <c r="DI152" s="119"/>
      <c r="DJ152" s="119"/>
      <c r="DK152" s="119"/>
      <c r="DL152" s="119"/>
      <c r="DM152" s="119"/>
      <c r="DN152" s="119"/>
      <c r="DO152" s="119"/>
      <c r="DP152" s="119"/>
      <c r="DQ152" s="119"/>
      <c r="DR152" s="119"/>
      <c r="DS152" s="119"/>
      <c r="DT152" s="119"/>
      <c r="DU152" s="119"/>
      <c r="DV152" s="119"/>
      <c r="DW152" s="119"/>
      <c r="DX152" s="119"/>
      <c r="DY152" s="119"/>
      <c r="DZ152" s="119"/>
      <c r="EA152" s="119"/>
      <c r="EB152" s="119"/>
      <c r="EC152" s="119"/>
      <c r="ED152" s="119"/>
      <c r="EE152" s="119"/>
      <c r="EF152" s="119"/>
      <c r="EG152" s="119"/>
      <c r="EH152" s="119"/>
      <c r="EI152" s="119"/>
      <c r="EJ152" s="119"/>
      <c r="EK152" s="119"/>
      <c r="EL152" s="119"/>
      <c r="EM152" s="119"/>
      <c r="EN152" s="119"/>
      <c r="EO152" s="119"/>
      <c r="EP152" s="119"/>
      <c r="EQ152" s="119"/>
      <c r="ER152" s="119"/>
      <c r="ES152" s="119"/>
      <c r="ET152" s="119"/>
      <c r="EU152" s="119"/>
      <c r="EV152" s="119"/>
      <c r="EW152" s="119"/>
      <c r="EX152" s="119"/>
      <c r="EY152" s="119"/>
      <c r="EZ152" s="119"/>
      <c r="FA152" s="119"/>
      <c r="FB152" s="119"/>
      <c r="FC152" s="119"/>
      <c r="FD152" s="119"/>
      <c r="FE152" s="119"/>
      <c r="FF152" s="119"/>
      <c r="FG152" s="119"/>
      <c r="FH152" s="119"/>
      <c r="FI152" s="119"/>
      <c r="FJ152" s="119"/>
      <c r="FK152" s="119"/>
      <c r="FL152" s="119"/>
      <c r="FM152" s="119"/>
      <c r="FN152" s="119"/>
      <c r="FO152" s="119"/>
      <c r="FP152" s="119"/>
      <c r="FQ152" s="119"/>
      <c r="FR152" s="119"/>
      <c r="FS152" s="119"/>
      <c r="FT152" s="119"/>
      <c r="FU152" s="119"/>
      <c r="FV152" s="119"/>
      <c r="FW152" s="119"/>
      <c r="FX152" s="119"/>
      <c r="FY152" s="119"/>
      <c r="FZ152" s="119"/>
      <c r="GA152" s="119"/>
      <c r="GB152" s="119"/>
      <c r="GC152" s="119"/>
      <c r="GD152" s="119"/>
      <c r="GE152" s="119"/>
      <c r="GF152" s="119"/>
      <c r="GG152" s="119"/>
      <c r="GH152" s="119"/>
      <c r="GI152" s="119"/>
      <c r="GJ152" s="119"/>
      <c r="GK152" s="119"/>
      <c r="GL152" s="119"/>
      <c r="GM152" s="119"/>
      <c r="GN152" s="119"/>
      <c r="GO152" s="119"/>
      <c r="GP152" s="119"/>
      <c r="GQ152" s="119"/>
      <c r="GR152" s="119"/>
      <c r="GS152" s="119"/>
      <c r="GT152" s="119"/>
      <c r="GU152" s="119"/>
      <c r="GV152" s="119"/>
      <c r="GW152" s="119"/>
      <c r="GX152" s="119"/>
      <c r="GY152" s="119"/>
      <c r="GZ152" s="119"/>
      <c r="HA152" s="119"/>
      <c r="HB152" s="119"/>
      <c r="HC152" s="119"/>
      <c r="HD152" s="119"/>
      <c r="HE152" s="119"/>
      <c r="HF152" s="119"/>
      <c r="HG152" s="119"/>
      <c r="HH152" s="119"/>
      <c r="HI152" s="119"/>
      <c r="HJ152" s="119"/>
      <c r="HK152" s="119"/>
      <c r="HL152" s="119"/>
      <c r="HM152" s="119"/>
      <c r="HN152" s="119"/>
      <c r="HO152" s="119"/>
      <c r="HP152" s="119"/>
      <c r="HQ152" s="119"/>
      <c r="HR152" s="119"/>
      <c r="HS152" s="119"/>
      <c r="HT152" s="119"/>
      <c r="HU152" s="119"/>
      <c r="HV152" s="119"/>
      <c r="HW152" s="119"/>
      <c r="HX152" s="119"/>
      <c r="HY152" s="119"/>
      <c r="HZ152" s="119"/>
      <c r="IA152" s="119"/>
      <c r="IB152" s="119"/>
      <c r="IC152" s="119"/>
      <c r="ID152" s="119"/>
      <c r="IE152" s="119"/>
      <c r="IF152" s="119"/>
      <c r="IG152" s="119"/>
      <c r="IH152" s="119"/>
      <c r="II152" s="119"/>
      <c r="IJ152" s="119"/>
      <c r="IK152" s="119"/>
      <c r="IL152" s="119"/>
      <c r="IM152" s="119"/>
      <c r="IN152" s="119"/>
      <c r="IO152" s="119"/>
      <c r="IP152" s="119"/>
      <c r="IQ152" s="119"/>
      <c r="IR152" s="119"/>
      <c r="IS152" s="119"/>
      <c r="IT152" s="119"/>
      <c r="IU152" s="119"/>
      <c r="IV152" s="119"/>
      <c r="IW152" s="119"/>
      <c r="IX152" s="119"/>
      <c r="IY152" s="119"/>
      <c r="IZ152" s="119"/>
      <c r="JA152" s="119"/>
      <c r="JB152" s="119"/>
      <c r="JC152" s="119"/>
      <c r="JD152" s="119"/>
      <c r="JE152" s="119"/>
      <c r="JF152" s="119"/>
      <c r="JG152" s="119"/>
    </row>
    <row r="153" spans="1:267" s="117" customFormat="1" ht="69" customHeight="1" x14ac:dyDescent="0.2">
      <c r="A153" s="439">
        <v>85</v>
      </c>
      <c r="B153" s="353" t="s">
        <v>441</v>
      </c>
      <c r="C153" s="353" t="s">
        <v>49</v>
      </c>
      <c r="D153" s="354" t="s">
        <v>497</v>
      </c>
      <c r="E153" s="353">
        <v>1234</v>
      </c>
      <c r="F153" s="160" t="s">
        <v>498</v>
      </c>
      <c r="G153" s="372" t="s">
        <v>52</v>
      </c>
      <c r="H153" s="353" t="s">
        <v>36</v>
      </c>
      <c r="I153" s="354" t="s">
        <v>33</v>
      </c>
      <c r="J153" s="353" t="s">
        <v>49</v>
      </c>
      <c r="K153" s="354" t="s">
        <v>33</v>
      </c>
      <c r="L153" s="370">
        <v>120</v>
      </c>
      <c r="M153" s="133" t="s">
        <v>31</v>
      </c>
      <c r="N153" s="95">
        <v>181596.5</v>
      </c>
      <c r="O153" s="368">
        <v>44270</v>
      </c>
      <c r="P153" s="368">
        <v>44337</v>
      </c>
      <c r="Q153" s="139">
        <f t="shared" si="7"/>
        <v>926.51275510204084</v>
      </c>
      <c r="R153" s="369" t="s">
        <v>39</v>
      </c>
      <c r="S153" s="48">
        <v>196</v>
      </c>
      <c r="T153" s="141">
        <f t="shared" si="8"/>
        <v>0</v>
      </c>
      <c r="U153" s="355">
        <v>0</v>
      </c>
      <c r="V153" s="373" t="s">
        <v>398</v>
      </c>
      <c r="W153" s="438" t="s">
        <v>399</v>
      </c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119"/>
      <c r="AR153" s="119"/>
      <c r="AS153" s="119"/>
      <c r="AT153" s="119"/>
      <c r="AU153" s="119"/>
      <c r="AV153" s="119"/>
      <c r="AW153" s="119"/>
      <c r="AX153" s="119"/>
      <c r="AY153" s="119"/>
      <c r="AZ153" s="119"/>
      <c r="BA153" s="119"/>
      <c r="BB153" s="119"/>
      <c r="BC153" s="119"/>
      <c r="BD153" s="119"/>
      <c r="BE153" s="119"/>
      <c r="BF153" s="119"/>
      <c r="BG153" s="119"/>
      <c r="BH153" s="119"/>
      <c r="BI153" s="119"/>
      <c r="BJ153" s="119"/>
      <c r="BK153" s="119"/>
      <c r="BL153" s="119"/>
      <c r="BM153" s="119"/>
      <c r="BN153" s="119"/>
      <c r="BO153" s="119"/>
      <c r="BP153" s="119"/>
      <c r="BQ153" s="119"/>
      <c r="BR153" s="119"/>
      <c r="BS153" s="119"/>
      <c r="BT153" s="119"/>
      <c r="BU153" s="119"/>
      <c r="BV153" s="119"/>
      <c r="BW153" s="119"/>
      <c r="BX153" s="119"/>
      <c r="BY153" s="119"/>
      <c r="BZ153" s="119"/>
      <c r="CA153" s="119"/>
      <c r="CB153" s="119"/>
      <c r="CC153" s="119"/>
      <c r="CD153" s="119"/>
      <c r="CE153" s="119"/>
      <c r="CF153" s="119"/>
      <c r="CG153" s="119"/>
      <c r="CH153" s="119"/>
      <c r="CI153" s="119"/>
      <c r="CJ153" s="119"/>
      <c r="CK153" s="119"/>
      <c r="CL153" s="119"/>
      <c r="CM153" s="119"/>
      <c r="CN153" s="119"/>
      <c r="CO153" s="119"/>
      <c r="CP153" s="119"/>
      <c r="CQ153" s="119"/>
      <c r="CR153" s="119"/>
      <c r="CS153" s="119"/>
      <c r="CT153" s="119"/>
      <c r="CU153" s="119"/>
      <c r="CV153" s="119"/>
      <c r="CW153" s="119"/>
      <c r="CX153" s="119"/>
      <c r="CY153" s="119"/>
      <c r="CZ153" s="119"/>
      <c r="DA153" s="119"/>
      <c r="DB153" s="119"/>
      <c r="DC153" s="119"/>
      <c r="DD153" s="119"/>
      <c r="DE153" s="119"/>
      <c r="DF153" s="119"/>
      <c r="DG153" s="119"/>
      <c r="DH153" s="119"/>
      <c r="DI153" s="119"/>
      <c r="DJ153" s="119"/>
      <c r="DK153" s="119"/>
      <c r="DL153" s="119"/>
      <c r="DM153" s="119"/>
      <c r="DN153" s="119"/>
      <c r="DO153" s="119"/>
      <c r="DP153" s="119"/>
      <c r="DQ153" s="119"/>
      <c r="DR153" s="119"/>
      <c r="DS153" s="119"/>
      <c r="DT153" s="119"/>
      <c r="DU153" s="119"/>
      <c r="DV153" s="119"/>
      <c r="DW153" s="119"/>
      <c r="DX153" s="119"/>
      <c r="DY153" s="119"/>
      <c r="DZ153" s="119"/>
      <c r="EA153" s="119"/>
      <c r="EB153" s="119"/>
      <c r="EC153" s="119"/>
      <c r="ED153" s="119"/>
      <c r="EE153" s="119"/>
      <c r="EF153" s="119"/>
      <c r="EG153" s="119"/>
      <c r="EH153" s="119"/>
      <c r="EI153" s="119"/>
      <c r="EJ153" s="119"/>
      <c r="EK153" s="119"/>
      <c r="EL153" s="119"/>
      <c r="EM153" s="119"/>
      <c r="EN153" s="119"/>
      <c r="EO153" s="119"/>
      <c r="EP153" s="119"/>
      <c r="EQ153" s="119"/>
      <c r="ER153" s="119"/>
      <c r="ES153" s="119"/>
      <c r="ET153" s="119"/>
      <c r="EU153" s="119"/>
      <c r="EV153" s="119"/>
      <c r="EW153" s="119"/>
      <c r="EX153" s="119"/>
      <c r="EY153" s="119"/>
      <c r="EZ153" s="119"/>
      <c r="FA153" s="119"/>
      <c r="FB153" s="119"/>
      <c r="FC153" s="119"/>
      <c r="FD153" s="119"/>
      <c r="FE153" s="119"/>
      <c r="FF153" s="119"/>
      <c r="FG153" s="119"/>
      <c r="FH153" s="119"/>
      <c r="FI153" s="119"/>
      <c r="FJ153" s="119"/>
      <c r="FK153" s="119"/>
      <c r="FL153" s="119"/>
      <c r="FM153" s="119"/>
      <c r="FN153" s="119"/>
      <c r="FO153" s="119"/>
      <c r="FP153" s="119"/>
      <c r="FQ153" s="119"/>
      <c r="FR153" s="119"/>
      <c r="FS153" s="119"/>
      <c r="FT153" s="119"/>
      <c r="FU153" s="119"/>
      <c r="FV153" s="119"/>
      <c r="FW153" s="119"/>
      <c r="FX153" s="119"/>
      <c r="FY153" s="119"/>
      <c r="FZ153" s="119"/>
      <c r="GA153" s="119"/>
      <c r="GB153" s="119"/>
      <c r="GC153" s="119"/>
      <c r="GD153" s="119"/>
      <c r="GE153" s="119"/>
      <c r="GF153" s="119"/>
      <c r="GG153" s="119"/>
      <c r="GH153" s="119"/>
      <c r="GI153" s="119"/>
      <c r="GJ153" s="119"/>
      <c r="GK153" s="119"/>
      <c r="GL153" s="119"/>
      <c r="GM153" s="119"/>
      <c r="GN153" s="119"/>
      <c r="GO153" s="119"/>
      <c r="GP153" s="119"/>
      <c r="GQ153" s="119"/>
      <c r="GR153" s="119"/>
      <c r="GS153" s="119"/>
      <c r="GT153" s="119"/>
      <c r="GU153" s="119"/>
      <c r="GV153" s="119"/>
      <c r="GW153" s="119"/>
      <c r="GX153" s="119"/>
      <c r="GY153" s="119"/>
      <c r="GZ153" s="119"/>
      <c r="HA153" s="119"/>
      <c r="HB153" s="119"/>
      <c r="HC153" s="119"/>
      <c r="HD153" s="119"/>
      <c r="HE153" s="119"/>
      <c r="HF153" s="119"/>
      <c r="HG153" s="119"/>
      <c r="HH153" s="119"/>
      <c r="HI153" s="119"/>
      <c r="HJ153" s="119"/>
      <c r="HK153" s="119"/>
      <c r="HL153" s="119"/>
      <c r="HM153" s="119"/>
      <c r="HN153" s="119"/>
      <c r="HO153" s="119"/>
      <c r="HP153" s="119"/>
      <c r="HQ153" s="119"/>
      <c r="HR153" s="119"/>
      <c r="HS153" s="119"/>
      <c r="HT153" s="119"/>
      <c r="HU153" s="119"/>
      <c r="HV153" s="119"/>
      <c r="HW153" s="119"/>
      <c r="HX153" s="119"/>
      <c r="HY153" s="119"/>
      <c r="HZ153" s="119"/>
      <c r="IA153" s="119"/>
      <c r="IB153" s="119"/>
      <c r="IC153" s="119"/>
      <c r="ID153" s="119"/>
      <c r="IE153" s="119"/>
      <c r="IF153" s="119"/>
      <c r="IG153" s="119"/>
      <c r="IH153" s="119"/>
      <c r="II153" s="119"/>
      <c r="IJ153" s="119"/>
      <c r="IK153" s="119"/>
      <c r="IL153" s="119"/>
      <c r="IM153" s="119"/>
      <c r="IN153" s="119"/>
      <c r="IO153" s="119"/>
      <c r="IP153" s="119"/>
      <c r="IQ153" s="119"/>
      <c r="IR153" s="119"/>
      <c r="IS153" s="119"/>
      <c r="IT153" s="119"/>
      <c r="IU153" s="119"/>
      <c r="IV153" s="119"/>
      <c r="IW153" s="119"/>
      <c r="IX153" s="119"/>
      <c r="IY153" s="119"/>
      <c r="IZ153" s="119"/>
      <c r="JA153" s="119"/>
      <c r="JB153" s="119"/>
      <c r="JC153" s="119"/>
      <c r="JD153" s="119"/>
      <c r="JE153" s="119"/>
      <c r="JF153" s="119"/>
      <c r="JG153" s="119"/>
    </row>
    <row r="154" spans="1:267" s="117" customFormat="1" ht="69" customHeight="1" x14ac:dyDescent="0.2">
      <c r="A154" s="439"/>
      <c r="B154" s="353"/>
      <c r="C154" s="353"/>
      <c r="D154" s="354"/>
      <c r="E154" s="353"/>
      <c r="F154" s="160" t="s">
        <v>499</v>
      </c>
      <c r="G154" s="372"/>
      <c r="H154" s="353"/>
      <c r="I154" s="354"/>
      <c r="J154" s="353"/>
      <c r="K154" s="354"/>
      <c r="L154" s="370"/>
      <c r="M154" s="133" t="s">
        <v>31</v>
      </c>
      <c r="N154" s="95">
        <v>144522.9</v>
      </c>
      <c r="O154" s="368"/>
      <c r="P154" s="368"/>
      <c r="Q154" s="139">
        <f t="shared" si="7"/>
        <v>715.45990099009896</v>
      </c>
      <c r="R154" s="369"/>
      <c r="S154" s="48">
        <v>202</v>
      </c>
      <c r="T154" s="141">
        <f t="shared" si="8"/>
        <v>0</v>
      </c>
      <c r="U154" s="355"/>
      <c r="V154" s="373"/>
      <c r="W154" s="438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119"/>
      <c r="AR154" s="119"/>
      <c r="AS154" s="119"/>
      <c r="AT154" s="119"/>
      <c r="AU154" s="119"/>
      <c r="AV154" s="119"/>
      <c r="AW154" s="119"/>
      <c r="AX154" s="119"/>
      <c r="AY154" s="119"/>
      <c r="AZ154" s="119"/>
      <c r="BA154" s="119"/>
      <c r="BB154" s="119"/>
      <c r="BC154" s="119"/>
      <c r="BD154" s="119"/>
      <c r="BE154" s="119"/>
      <c r="BF154" s="119"/>
      <c r="BG154" s="119"/>
      <c r="BH154" s="119"/>
      <c r="BI154" s="119"/>
      <c r="BJ154" s="119"/>
      <c r="BK154" s="119"/>
      <c r="BL154" s="119"/>
      <c r="BM154" s="119"/>
      <c r="BN154" s="119"/>
      <c r="BO154" s="119"/>
      <c r="BP154" s="119"/>
      <c r="BQ154" s="119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19"/>
      <c r="CB154" s="119"/>
      <c r="CC154" s="119"/>
      <c r="CD154" s="119"/>
      <c r="CE154" s="119"/>
      <c r="CF154" s="119"/>
      <c r="CG154" s="119"/>
      <c r="CH154" s="119"/>
      <c r="CI154" s="119"/>
      <c r="CJ154" s="119"/>
      <c r="CK154" s="119"/>
      <c r="CL154" s="119"/>
      <c r="CM154" s="119"/>
      <c r="CN154" s="119"/>
      <c r="CO154" s="119"/>
      <c r="CP154" s="119"/>
      <c r="CQ154" s="119"/>
      <c r="CR154" s="119"/>
      <c r="CS154" s="119"/>
      <c r="CT154" s="119"/>
      <c r="CU154" s="119"/>
      <c r="CV154" s="119"/>
      <c r="CW154" s="119"/>
      <c r="CX154" s="119"/>
      <c r="CY154" s="119"/>
      <c r="CZ154" s="119"/>
      <c r="DA154" s="119"/>
      <c r="DB154" s="119"/>
      <c r="DC154" s="119"/>
      <c r="DD154" s="119"/>
      <c r="DE154" s="119"/>
      <c r="DF154" s="119"/>
      <c r="DG154" s="119"/>
      <c r="DH154" s="119"/>
      <c r="DI154" s="119"/>
      <c r="DJ154" s="119"/>
      <c r="DK154" s="119"/>
      <c r="DL154" s="119"/>
      <c r="DM154" s="119"/>
      <c r="DN154" s="119"/>
      <c r="DO154" s="119"/>
      <c r="DP154" s="119"/>
      <c r="DQ154" s="119"/>
      <c r="DR154" s="119"/>
      <c r="DS154" s="119"/>
      <c r="DT154" s="119"/>
      <c r="DU154" s="119"/>
      <c r="DV154" s="119"/>
      <c r="DW154" s="119"/>
      <c r="DX154" s="119"/>
      <c r="DY154" s="119"/>
      <c r="DZ154" s="119"/>
      <c r="EA154" s="119"/>
      <c r="EB154" s="119"/>
      <c r="EC154" s="119"/>
      <c r="ED154" s="119"/>
      <c r="EE154" s="119"/>
      <c r="EF154" s="119"/>
      <c r="EG154" s="119"/>
      <c r="EH154" s="119"/>
      <c r="EI154" s="119"/>
      <c r="EJ154" s="119"/>
      <c r="EK154" s="119"/>
      <c r="EL154" s="119"/>
      <c r="EM154" s="119"/>
      <c r="EN154" s="119"/>
      <c r="EO154" s="119"/>
      <c r="EP154" s="119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19"/>
      <c r="FA154" s="119"/>
      <c r="FB154" s="119"/>
      <c r="FC154" s="119"/>
      <c r="FD154" s="119"/>
      <c r="FE154" s="119"/>
      <c r="FF154" s="119"/>
      <c r="FG154" s="119"/>
      <c r="FH154" s="119"/>
      <c r="FI154" s="119"/>
      <c r="FJ154" s="119"/>
      <c r="FK154" s="119"/>
      <c r="FL154" s="119"/>
      <c r="FM154" s="119"/>
      <c r="FN154" s="119"/>
      <c r="FO154" s="119"/>
      <c r="FP154" s="119"/>
      <c r="FQ154" s="119"/>
      <c r="FR154" s="119"/>
      <c r="FS154" s="119"/>
      <c r="FT154" s="119"/>
      <c r="FU154" s="119"/>
      <c r="FV154" s="119"/>
      <c r="FW154" s="119"/>
      <c r="FX154" s="119"/>
      <c r="FY154" s="119"/>
      <c r="FZ154" s="119"/>
      <c r="GA154" s="119"/>
      <c r="GB154" s="119"/>
      <c r="GC154" s="119"/>
      <c r="GD154" s="119"/>
      <c r="GE154" s="119"/>
      <c r="GF154" s="119"/>
      <c r="GG154" s="119"/>
      <c r="GH154" s="119"/>
      <c r="GI154" s="119"/>
      <c r="GJ154" s="119"/>
      <c r="GK154" s="119"/>
      <c r="GL154" s="119"/>
      <c r="GM154" s="119"/>
      <c r="GN154" s="119"/>
      <c r="GO154" s="119"/>
      <c r="GP154" s="119"/>
      <c r="GQ154" s="119"/>
      <c r="GR154" s="119"/>
      <c r="GS154" s="119"/>
      <c r="GT154" s="119"/>
      <c r="GU154" s="119"/>
      <c r="GV154" s="119"/>
      <c r="GW154" s="119"/>
      <c r="GX154" s="119"/>
      <c r="GY154" s="119"/>
      <c r="GZ154" s="119"/>
      <c r="HA154" s="119"/>
      <c r="HB154" s="119"/>
      <c r="HC154" s="119"/>
      <c r="HD154" s="119"/>
      <c r="HE154" s="119"/>
      <c r="HF154" s="119"/>
      <c r="HG154" s="119"/>
      <c r="HH154" s="119"/>
      <c r="HI154" s="119"/>
      <c r="HJ154" s="119"/>
      <c r="HK154" s="119"/>
      <c r="HL154" s="119"/>
      <c r="HM154" s="119"/>
      <c r="HN154" s="119"/>
      <c r="HO154" s="119"/>
      <c r="HP154" s="119"/>
      <c r="HQ154" s="119"/>
      <c r="HR154" s="119"/>
      <c r="HS154" s="119"/>
      <c r="HT154" s="119"/>
      <c r="HU154" s="119"/>
      <c r="HV154" s="119"/>
      <c r="HW154" s="119"/>
      <c r="HX154" s="119"/>
      <c r="HY154" s="119"/>
      <c r="HZ154" s="119"/>
      <c r="IA154" s="119"/>
      <c r="IB154" s="119"/>
      <c r="IC154" s="119"/>
      <c r="ID154" s="119"/>
      <c r="IE154" s="119"/>
      <c r="IF154" s="119"/>
      <c r="IG154" s="119"/>
      <c r="IH154" s="119"/>
      <c r="II154" s="119"/>
      <c r="IJ154" s="119"/>
      <c r="IK154" s="119"/>
      <c r="IL154" s="119"/>
      <c r="IM154" s="119"/>
      <c r="IN154" s="119"/>
      <c r="IO154" s="119"/>
      <c r="IP154" s="119"/>
      <c r="IQ154" s="119"/>
      <c r="IR154" s="119"/>
      <c r="IS154" s="119"/>
      <c r="IT154" s="119"/>
      <c r="IU154" s="119"/>
      <c r="IV154" s="119"/>
      <c r="IW154" s="119"/>
      <c r="IX154" s="119"/>
      <c r="IY154" s="119"/>
      <c r="IZ154" s="119"/>
      <c r="JA154" s="119"/>
      <c r="JB154" s="119"/>
      <c r="JC154" s="119"/>
      <c r="JD154" s="119"/>
      <c r="JE154" s="119"/>
      <c r="JF154" s="119"/>
      <c r="JG154" s="119"/>
    </row>
    <row r="155" spans="1:267" s="117" customFormat="1" ht="69" customHeight="1" x14ac:dyDescent="0.2">
      <c r="A155" s="248">
        <v>86</v>
      </c>
      <c r="B155" s="131" t="s">
        <v>441</v>
      </c>
      <c r="C155" s="131" t="s">
        <v>49</v>
      </c>
      <c r="D155" s="137" t="s">
        <v>500</v>
      </c>
      <c r="E155" s="131">
        <v>1235</v>
      </c>
      <c r="F155" s="160" t="s">
        <v>501</v>
      </c>
      <c r="G155" s="136" t="s">
        <v>29</v>
      </c>
      <c r="H155" s="131" t="s">
        <v>36</v>
      </c>
      <c r="I155" s="137" t="s">
        <v>33</v>
      </c>
      <c r="J155" s="131" t="s">
        <v>49</v>
      </c>
      <c r="K155" s="137" t="s">
        <v>33</v>
      </c>
      <c r="L155" s="132">
        <v>650</v>
      </c>
      <c r="M155" s="133" t="s">
        <v>31</v>
      </c>
      <c r="N155" s="95">
        <v>59624</v>
      </c>
      <c r="O155" s="134">
        <v>44278</v>
      </c>
      <c r="P155" s="134">
        <v>44288</v>
      </c>
      <c r="Q155" s="139">
        <f t="shared" si="7"/>
        <v>993.73333333333335</v>
      </c>
      <c r="R155" s="135" t="s">
        <v>39</v>
      </c>
      <c r="S155" s="48">
        <v>60</v>
      </c>
      <c r="T155" s="141">
        <f t="shared" si="8"/>
        <v>1</v>
      </c>
      <c r="U155" s="68">
        <v>59624</v>
      </c>
      <c r="V155" s="130" t="s">
        <v>502</v>
      </c>
      <c r="W155" s="240" t="s">
        <v>503</v>
      </c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19"/>
      <c r="AY155" s="119"/>
      <c r="AZ155" s="119"/>
      <c r="BA155" s="119"/>
      <c r="BB155" s="119"/>
      <c r="BC155" s="119"/>
      <c r="BD155" s="119"/>
      <c r="BE155" s="119"/>
      <c r="BF155" s="119"/>
      <c r="BG155" s="119"/>
      <c r="BH155" s="119"/>
      <c r="BI155" s="119"/>
      <c r="BJ155" s="119"/>
      <c r="BK155" s="119"/>
      <c r="BL155" s="119"/>
      <c r="BM155" s="119"/>
      <c r="BN155" s="119"/>
      <c r="BO155" s="119"/>
      <c r="BP155" s="119"/>
      <c r="BQ155" s="119"/>
      <c r="BR155" s="119"/>
      <c r="BS155" s="119"/>
      <c r="BT155" s="119"/>
      <c r="BU155" s="119"/>
      <c r="BV155" s="119"/>
      <c r="BW155" s="119"/>
      <c r="BX155" s="119"/>
      <c r="BY155" s="119"/>
      <c r="BZ155" s="119"/>
      <c r="CA155" s="119"/>
      <c r="CB155" s="119"/>
      <c r="CC155" s="119"/>
      <c r="CD155" s="119"/>
      <c r="CE155" s="119"/>
      <c r="CF155" s="119"/>
      <c r="CG155" s="119"/>
      <c r="CH155" s="119"/>
      <c r="CI155" s="119"/>
      <c r="CJ155" s="119"/>
      <c r="CK155" s="119"/>
      <c r="CL155" s="119"/>
      <c r="CM155" s="119"/>
      <c r="CN155" s="119"/>
      <c r="CO155" s="119"/>
      <c r="CP155" s="119"/>
      <c r="CQ155" s="119"/>
      <c r="CR155" s="119"/>
      <c r="CS155" s="119"/>
      <c r="CT155" s="119"/>
      <c r="CU155" s="119"/>
      <c r="CV155" s="119"/>
      <c r="CW155" s="119"/>
      <c r="CX155" s="119"/>
      <c r="CY155" s="119"/>
      <c r="CZ155" s="119"/>
      <c r="DA155" s="119"/>
      <c r="DB155" s="119"/>
      <c r="DC155" s="119"/>
      <c r="DD155" s="119"/>
      <c r="DE155" s="119"/>
      <c r="DF155" s="119"/>
      <c r="DG155" s="119"/>
      <c r="DH155" s="119"/>
      <c r="DI155" s="119"/>
      <c r="DJ155" s="119"/>
      <c r="DK155" s="119"/>
      <c r="DL155" s="119"/>
      <c r="DM155" s="119"/>
      <c r="DN155" s="119"/>
      <c r="DO155" s="119"/>
      <c r="DP155" s="119"/>
      <c r="DQ155" s="119"/>
      <c r="DR155" s="119"/>
      <c r="DS155" s="119"/>
      <c r="DT155" s="119"/>
      <c r="DU155" s="119"/>
      <c r="DV155" s="119"/>
      <c r="DW155" s="119"/>
      <c r="DX155" s="119"/>
      <c r="DY155" s="119"/>
      <c r="DZ155" s="119"/>
      <c r="EA155" s="119"/>
      <c r="EB155" s="119"/>
      <c r="EC155" s="119"/>
      <c r="ED155" s="119"/>
      <c r="EE155" s="119"/>
      <c r="EF155" s="119"/>
      <c r="EG155" s="119"/>
      <c r="EH155" s="119"/>
      <c r="EI155" s="119"/>
      <c r="EJ155" s="119"/>
      <c r="EK155" s="119"/>
      <c r="EL155" s="119"/>
      <c r="EM155" s="119"/>
      <c r="EN155" s="119"/>
      <c r="EO155" s="119"/>
      <c r="EP155" s="119"/>
      <c r="EQ155" s="119"/>
      <c r="ER155" s="119"/>
      <c r="ES155" s="119"/>
      <c r="ET155" s="119"/>
      <c r="EU155" s="119"/>
      <c r="EV155" s="119"/>
      <c r="EW155" s="119"/>
      <c r="EX155" s="119"/>
      <c r="EY155" s="119"/>
      <c r="EZ155" s="119"/>
      <c r="FA155" s="119"/>
      <c r="FB155" s="119"/>
      <c r="FC155" s="119"/>
      <c r="FD155" s="119"/>
      <c r="FE155" s="119"/>
      <c r="FF155" s="119"/>
      <c r="FG155" s="119"/>
      <c r="FH155" s="119"/>
      <c r="FI155" s="119"/>
      <c r="FJ155" s="119"/>
      <c r="FK155" s="119"/>
      <c r="FL155" s="119"/>
      <c r="FM155" s="119"/>
      <c r="FN155" s="119"/>
      <c r="FO155" s="119"/>
      <c r="FP155" s="119"/>
      <c r="FQ155" s="119"/>
      <c r="FR155" s="119"/>
      <c r="FS155" s="119"/>
      <c r="FT155" s="119"/>
      <c r="FU155" s="119"/>
      <c r="FV155" s="119"/>
      <c r="FW155" s="119"/>
      <c r="FX155" s="119"/>
      <c r="FY155" s="119"/>
      <c r="FZ155" s="119"/>
      <c r="GA155" s="119"/>
      <c r="GB155" s="119"/>
      <c r="GC155" s="119"/>
      <c r="GD155" s="119"/>
      <c r="GE155" s="119"/>
      <c r="GF155" s="119"/>
      <c r="GG155" s="119"/>
      <c r="GH155" s="119"/>
      <c r="GI155" s="119"/>
      <c r="GJ155" s="119"/>
      <c r="GK155" s="119"/>
      <c r="GL155" s="119"/>
      <c r="GM155" s="119"/>
      <c r="GN155" s="119"/>
      <c r="GO155" s="119"/>
      <c r="GP155" s="119"/>
      <c r="GQ155" s="119"/>
      <c r="GR155" s="119"/>
      <c r="GS155" s="119"/>
      <c r="GT155" s="119"/>
      <c r="GU155" s="119"/>
      <c r="GV155" s="119"/>
      <c r="GW155" s="119"/>
      <c r="GX155" s="119"/>
      <c r="GY155" s="119"/>
      <c r="GZ155" s="119"/>
      <c r="HA155" s="119"/>
      <c r="HB155" s="119"/>
      <c r="HC155" s="119"/>
      <c r="HD155" s="119"/>
      <c r="HE155" s="119"/>
      <c r="HF155" s="119"/>
      <c r="HG155" s="119"/>
      <c r="HH155" s="119"/>
      <c r="HI155" s="119"/>
      <c r="HJ155" s="119"/>
      <c r="HK155" s="119"/>
      <c r="HL155" s="119"/>
      <c r="HM155" s="119"/>
      <c r="HN155" s="119"/>
      <c r="HO155" s="119"/>
      <c r="HP155" s="119"/>
      <c r="HQ155" s="119"/>
      <c r="HR155" s="119"/>
      <c r="HS155" s="119"/>
      <c r="HT155" s="119"/>
      <c r="HU155" s="119"/>
      <c r="HV155" s="119"/>
      <c r="HW155" s="119"/>
      <c r="HX155" s="119"/>
      <c r="HY155" s="119"/>
      <c r="HZ155" s="119"/>
      <c r="IA155" s="119"/>
      <c r="IB155" s="119"/>
      <c r="IC155" s="119"/>
      <c r="ID155" s="119"/>
      <c r="IE155" s="119"/>
      <c r="IF155" s="119"/>
      <c r="IG155" s="119"/>
      <c r="IH155" s="119"/>
      <c r="II155" s="119"/>
      <c r="IJ155" s="119"/>
      <c r="IK155" s="119"/>
      <c r="IL155" s="119"/>
      <c r="IM155" s="119"/>
      <c r="IN155" s="119"/>
      <c r="IO155" s="119"/>
      <c r="IP155" s="119"/>
      <c r="IQ155" s="119"/>
      <c r="IR155" s="119"/>
      <c r="IS155" s="119"/>
      <c r="IT155" s="119"/>
      <c r="IU155" s="119"/>
      <c r="IV155" s="119"/>
      <c r="IW155" s="119"/>
      <c r="IX155" s="119"/>
      <c r="IY155" s="119"/>
      <c r="IZ155" s="119"/>
      <c r="JA155" s="119"/>
      <c r="JB155" s="119"/>
      <c r="JC155" s="119"/>
      <c r="JD155" s="119"/>
      <c r="JE155" s="119"/>
      <c r="JF155" s="119"/>
      <c r="JG155" s="119"/>
    </row>
    <row r="156" spans="1:267" s="117" customFormat="1" ht="69" customHeight="1" x14ac:dyDescent="0.2">
      <c r="A156" s="248">
        <v>87</v>
      </c>
      <c r="B156" s="131" t="s">
        <v>441</v>
      </c>
      <c r="C156" s="131" t="s">
        <v>49</v>
      </c>
      <c r="D156" s="137" t="s">
        <v>504</v>
      </c>
      <c r="E156" s="131">
        <v>1236</v>
      </c>
      <c r="F156" s="160" t="s">
        <v>505</v>
      </c>
      <c r="G156" s="136" t="s">
        <v>29</v>
      </c>
      <c r="H156" s="131" t="s">
        <v>48</v>
      </c>
      <c r="I156" s="137" t="s">
        <v>37</v>
      </c>
      <c r="J156" s="131" t="s">
        <v>49</v>
      </c>
      <c r="K156" s="137" t="s">
        <v>37</v>
      </c>
      <c r="L156" s="132">
        <v>185</v>
      </c>
      <c r="M156" s="133" t="s">
        <v>31</v>
      </c>
      <c r="N156" s="95">
        <v>530000</v>
      </c>
      <c r="O156" s="134">
        <v>44284</v>
      </c>
      <c r="P156" s="134">
        <v>44302</v>
      </c>
      <c r="Q156" s="139">
        <f t="shared" si="7"/>
        <v>530000</v>
      </c>
      <c r="R156" s="135" t="s">
        <v>32</v>
      </c>
      <c r="S156" s="48">
        <v>1</v>
      </c>
      <c r="T156" s="141">
        <f t="shared" si="8"/>
        <v>0</v>
      </c>
      <c r="U156" s="68">
        <v>0</v>
      </c>
      <c r="V156" s="130" t="s">
        <v>506</v>
      </c>
      <c r="W156" s="240" t="s">
        <v>507</v>
      </c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119"/>
      <c r="AS156" s="119"/>
      <c r="AT156" s="119"/>
      <c r="AU156" s="119"/>
      <c r="AV156" s="119"/>
      <c r="AW156" s="119"/>
      <c r="AX156" s="119"/>
      <c r="AY156" s="119"/>
      <c r="AZ156" s="119"/>
      <c r="BA156" s="119"/>
      <c r="BB156" s="119"/>
      <c r="BC156" s="119"/>
      <c r="BD156" s="119"/>
      <c r="BE156" s="119"/>
      <c r="BF156" s="119"/>
      <c r="BG156" s="119"/>
      <c r="BH156" s="119"/>
      <c r="BI156" s="119"/>
      <c r="BJ156" s="119"/>
      <c r="BK156" s="119"/>
      <c r="BL156" s="119"/>
      <c r="BM156" s="119"/>
      <c r="BN156" s="119"/>
      <c r="BO156" s="119"/>
      <c r="BP156" s="119"/>
      <c r="BQ156" s="119"/>
      <c r="BR156" s="119"/>
      <c r="BS156" s="119"/>
      <c r="BT156" s="119"/>
      <c r="BU156" s="119"/>
      <c r="BV156" s="119"/>
      <c r="BW156" s="119"/>
      <c r="BX156" s="119"/>
      <c r="BY156" s="119"/>
      <c r="BZ156" s="119"/>
      <c r="CA156" s="119"/>
      <c r="CB156" s="119"/>
      <c r="CC156" s="119"/>
      <c r="CD156" s="119"/>
      <c r="CE156" s="119"/>
      <c r="CF156" s="119"/>
      <c r="CG156" s="119"/>
      <c r="CH156" s="119"/>
      <c r="CI156" s="119"/>
      <c r="CJ156" s="119"/>
      <c r="CK156" s="119"/>
      <c r="CL156" s="119"/>
      <c r="CM156" s="119"/>
      <c r="CN156" s="119"/>
      <c r="CO156" s="119"/>
      <c r="CP156" s="119"/>
      <c r="CQ156" s="119"/>
      <c r="CR156" s="119"/>
      <c r="CS156" s="119"/>
      <c r="CT156" s="119"/>
      <c r="CU156" s="119"/>
      <c r="CV156" s="119"/>
      <c r="CW156" s="119"/>
      <c r="CX156" s="119"/>
      <c r="CY156" s="119"/>
      <c r="CZ156" s="119"/>
      <c r="DA156" s="119"/>
      <c r="DB156" s="119"/>
      <c r="DC156" s="119"/>
      <c r="DD156" s="119"/>
      <c r="DE156" s="119"/>
      <c r="DF156" s="119"/>
      <c r="DG156" s="119"/>
      <c r="DH156" s="119"/>
      <c r="DI156" s="119"/>
      <c r="DJ156" s="119"/>
      <c r="DK156" s="119"/>
      <c r="DL156" s="119"/>
      <c r="DM156" s="119"/>
      <c r="DN156" s="119"/>
      <c r="DO156" s="119"/>
      <c r="DP156" s="119"/>
      <c r="DQ156" s="119"/>
      <c r="DR156" s="119"/>
      <c r="DS156" s="119"/>
      <c r="DT156" s="119"/>
      <c r="DU156" s="119"/>
      <c r="DV156" s="119"/>
      <c r="DW156" s="119"/>
      <c r="DX156" s="119"/>
      <c r="DY156" s="119"/>
      <c r="DZ156" s="119"/>
      <c r="EA156" s="119"/>
      <c r="EB156" s="119"/>
      <c r="EC156" s="119"/>
      <c r="ED156" s="119"/>
      <c r="EE156" s="119"/>
      <c r="EF156" s="119"/>
      <c r="EG156" s="119"/>
      <c r="EH156" s="119"/>
      <c r="EI156" s="119"/>
      <c r="EJ156" s="119"/>
      <c r="EK156" s="119"/>
      <c r="EL156" s="119"/>
      <c r="EM156" s="119"/>
      <c r="EN156" s="119"/>
      <c r="EO156" s="119"/>
      <c r="EP156" s="119"/>
      <c r="EQ156" s="119"/>
      <c r="ER156" s="119"/>
      <c r="ES156" s="119"/>
      <c r="ET156" s="119"/>
      <c r="EU156" s="119"/>
      <c r="EV156" s="119"/>
      <c r="EW156" s="119"/>
      <c r="EX156" s="119"/>
      <c r="EY156" s="119"/>
      <c r="EZ156" s="119"/>
      <c r="FA156" s="119"/>
      <c r="FB156" s="119"/>
      <c r="FC156" s="119"/>
      <c r="FD156" s="119"/>
      <c r="FE156" s="119"/>
      <c r="FF156" s="119"/>
      <c r="FG156" s="119"/>
      <c r="FH156" s="119"/>
      <c r="FI156" s="119"/>
      <c r="FJ156" s="119"/>
      <c r="FK156" s="119"/>
      <c r="FL156" s="119"/>
      <c r="FM156" s="119"/>
      <c r="FN156" s="119"/>
      <c r="FO156" s="119"/>
      <c r="FP156" s="119"/>
      <c r="FQ156" s="119"/>
      <c r="FR156" s="119"/>
      <c r="FS156" s="119"/>
      <c r="FT156" s="119"/>
      <c r="FU156" s="119"/>
      <c r="FV156" s="119"/>
      <c r="FW156" s="119"/>
      <c r="FX156" s="119"/>
      <c r="FY156" s="119"/>
      <c r="FZ156" s="119"/>
      <c r="GA156" s="119"/>
      <c r="GB156" s="119"/>
      <c r="GC156" s="119"/>
      <c r="GD156" s="119"/>
      <c r="GE156" s="119"/>
      <c r="GF156" s="119"/>
      <c r="GG156" s="119"/>
      <c r="GH156" s="119"/>
      <c r="GI156" s="119"/>
      <c r="GJ156" s="119"/>
      <c r="GK156" s="119"/>
      <c r="GL156" s="119"/>
      <c r="GM156" s="119"/>
      <c r="GN156" s="119"/>
      <c r="GO156" s="119"/>
      <c r="GP156" s="119"/>
      <c r="GQ156" s="119"/>
      <c r="GR156" s="119"/>
      <c r="GS156" s="119"/>
      <c r="GT156" s="119"/>
      <c r="GU156" s="119"/>
      <c r="GV156" s="119"/>
      <c r="GW156" s="119"/>
      <c r="GX156" s="119"/>
      <c r="GY156" s="119"/>
      <c r="GZ156" s="119"/>
      <c r="HA156" s="119"/>
      <c r="HB156" s="119"/>
      <c r="HC156" s="119"/>
      <c r="HD156" s="119"/>
      <c r="HE156" s="119"/>
      <c r="HF156" s="119"/>
      <c r="HG156" s="119"/>
      <c r="HH156" s="119"/>
      <c r="HI156" s="119"/>
      <c r="HJ156" s="119"/>
      <c r="HK156" s="119"/>
      <c r="HL156" s="119"/>
      <c r="HM156" s="119"/>
      <c r="HN156" s="119"/>
      <c r="HO156" s="119"/>
      <c r="HP156" s="119"/>
      <c r="HQ156" s="119"/>
      <c r="HR156" s="119"/>
      <c r="HS156" s="119"/>
      <c r="HT156" s="119"/>
      <c r="HU156" s="119"/>
      <c r="HV156" s="119"/>
      <c r="HW156" s="119"/>
      <c r="HX156" s="119"/>
      <c r="HY156" s="119"/>
      <c r="HZ156" s="119"/>
      <c r="IA156" s="119"/>
      <c r="IB156" s="119"/>
      <c r="IC156" s="119"/>
      <c r="ID156" s="119"/>
      <c r="IE156" s="119"/>
      <c r="IF156" s="119"/>
      <c r="IG156" s="119"/>
      <c r="IH156" s="119"/>
      <c r="II156" s="119"/>
      <c r="IJ156" s="119"/>
      <c r="IK156" s="119"/>
      <c r="IL156" s="119"/>
      <c r="IM156" s="119"/>
      <c r="IN156" s="119"/>
      <c r="IO156" s="119"/>
      <c r="IP156" s="119"/>
      <c r="IQ156" s="119"/>
      <c r="IR156" s="119"/>
      <c r="IS156" s="119"/>
      <c r="IT156" s="119"/>
      <c r="IU156" s="119"/>
      <c r="IV156" s="119"/>
      <c r="IW156" s="119"/>
      <c r="IX156" s="119"/>
      <c r="IY156" s="119"/>
      <c r="IZ156" s="119"/>
      <c r="JA156" s="119"/>
      <c r="JB156" s="119"/>
      <c r="JC156" s="119"/>
      <c r="JD156" s="119"/>
      <c r="JE156" s="119"/>
      <c r="JF156" s="119"/>
      <c r="JG156" s="119"/>
    </row>
    <row r="157" spans="1:267" ht="63.75" customHeight="1" thickBot="1" x14ac:dyDescent="0.25">
      <c r="A157" s="275">
        <v>88</v>
      </c>
      <c r="B157" s="157" t="s">
        <v>441</v>
      </c>
      <c r="C157" s="157" t="s">
        <v>49</v>
      </c>
      <c r="D157" s="161" t="s">
        <v>508</v>
      </c>
      <c r="E157" s="157">
        <v>1237</v>
      </c>
      <c r="F157" s="276" t="s">
        <v>509</v>
      </c>
      <c r="G157" s="169" t="s">
        <v>29</v>
      </c>
      <c r="H157" s="173" t="s">
        <v>48</v>
      </c>
      <c r="I157" s="161" t="s">
        <v>37</v>
      </c>
      <c r="J157" s="157" t="s">
        <v>49</v>
      </c>
      <c r="K157" s="161" t="s">
        <v>37</v>
      </c>
      <c r="L157" s="270">
        <v>185</v>
      </c>
      <c r="M157" s="163" t="s">
        <v>31</v>
      </c>
      <c r="N157" s="108">
        <v>125900</v>
      </c>
      <c r="O157" s="164">
        <v>44284</v>
      </c>
      <c r="P157" s="164">
        <v>44302</v>
      </c>
      <c r="Q157" s="171">
        <f t="shared" si="7"/>
        <v>228.90909090909091</v>
      </c>
      <c r="R157" s="170" t="s">
        <v>39</v>
      </c>
      <c r="S157" s="113">
        <v>550</v>
      </c>
      <c r="T157" s="166">
        <f t="shared" si="8"/>
        <v>0</v>
      </c>
      <c r="U157" s="277">
        <v>0</v>
      </c>
      <c r="V157" s="168" t="s">
        <v>510</v>
      </c>
      <c r="W157" s="271" t="s">
        <v>511</v>
      </c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119"/>
      <c r="AR157" s="119"/>
      <c r="AS157" s="119"/>
      <c r="AT157" s="119"/>
      <c r="AU157" s="119"/>
      <c r="AV157" s="119"/>
      <c r="AW157" s="119"/>
      <c r="AX157" s="119"/>
      <c r="AY157" s="119"/>
      <c r="AZ157" s="119"/>
      <c r="BA157" s="119"/>
      <c r="BB157" s="119"/>
      <c r="BC157" s="119"/>
      <c r="BD157" s="119"/>
      <c r="BE157" s="119"/>
      <c r="BF157" s="119"/>
      <c r="BG157" s="119"/>
      <c r="BH157" s="119"/>
      <c r="BI157" s="119"/>
      <c r="BJ157" s="119"/>
      <c r="BK157" s="119"/>
      <c r="BL157" s="119"/>
      <c r="BM157" s="119"/>
      <c r="BN157" s="119"/>
      <c r="BO157" s="119"/>
      <c r="BP157" s="119"/>
      <c r="BQ157" s="119"/>
      <c r="BR157" s="119"/>
      <c r="BS157" s="119"/>
      <c r="BT157" s="119"/>
      <c r="BU157" s="119"/>
      <c r="BV157" s="119"/>
      <c r="BW157" s="119"/>
      <c r="BX157" s="119"/>
      <c r="BY157" s="119"/>
      <c r="BZ157" s="119"/>
      <c r="CA157" s="119"/>
      <c r="CB157" s="119"/>
      <c r="CC157" s="119"/>
      <c r="CD157" s="119"/>
      <c r="CE157" s="119"/>
      <c r="CF157" s="119"/>
      <c r="CG157" s="119"/>
      <c r="CH157" s="119"/>
      <c r="CI157" s="119"/>
      <c r="CJ157" s="119"/>
      <c r="CK157" s="119"/>
      <c r="CL157" s="119"/>
      <c r="CM157" s="119"/>
      <c r="CN157" s="119"/>
      <c r="CO157" s="119"/>
      <c r="CP157" s="119"/>
      <c r="CQ157" s="119"/>
      <c r="CR157" s="119"/>
      <c r="CS157" s="119"/>
      <c r="CT157" s="119"/>
      <c r="CU157" s="119"/>
      <c r="CV157" s="119"/>
      <c r="CW157" s="119"/>
      <c r="CX157" s="119"/>
      <c r="CY157" s="119"/>
      <c r="CZ157" s="119"/>
      <c r="DA157" s="119"/>
      <c r="DB157" s="119"/>
      <c r="DC157" s="119"/>
      <c r="DD157" s="119"/>
      <c r="DE157" s="119"/>
      <c r="DF157" s="119"/>
      <c r="DG157" s="119"/>
      <c r="DH157" s="119"/>
      <c r="DI157" s="119"/>
      <c r="DJ157" s="119"/>
      <c r="DK157" s="119"/>
      <c r="DL157" s="119"/>
      <c r="DM157" s="119"/>
      <c r="DN157" s="119"/>
      <c r="DO157" s="119"/>
      <c r="DP157" s="119"/>
      <c r="DQ157" s="119"/>
      <c r="DR157" s="119"/>
      <c r="DS157" s="119"/>
      <c r="DT157" s="119"/>
      <c r="DU157" s="119"/>
      <c r="DV157" s="119"/>
      <c r="DW157" s="119"/>
      <c r="DX157" s="119"/>
      <c r="DY157" s="119"/>
      <c r="DZ157" s="119"/>
      <c r="EA157" s="119"/>
      <c r="EB157" s="119"/>
      <c r="EC157" s="119"/>
      <c r="ED157" s="119"/>
      <c r="EE157" s="119"/>
      <c r="EF157" s="119"/>
      <c r="EG157" s="119"/>
      <c r="EH157" s="119"/>
      <c r="EI157" s="119"/>
      <c r="EJ157" s="119"/>
      <c r="EK157" s="119"/>
      <c r="EL157" s="119"/>
      <c r="EM157" s="119"/>
      <c r="EN157" s="119"/>
      <c r="EO157" s="119"/>
      <c r="EP157" s="119"/>
      <c r="EQ157" s="119"/>
      <c r="ER157" s="119"/>
      <c r="ES157" s="119"/>
      <c r="ET157" s="119"/>
      <c r="EU157" s="119"/>
      <c r="EV157" s="119"/>
      <c r="EW157" s="119"/>
      <c r="EX157" s="119"/>
      <c r="EY157" s="119"/>
      <c r="EZ157" s="119"/>
      <c r="FA157" s="119"/>
      <c r="FB157" s="119"/>
      <c r="FC157" s="119"/>
      <c r="FD157" s="119"/>
      <c r="FE157" s="119"/>
      <c r="FF157" s="119"/>
      <c r="FG157" s="119"/>
      <c r="FH157" s="119"/>
      <c r="FI157" s="119"/>
      <c r="FJ157" s="119"/>
      <c r="FK157" s="119"/>
      <c r="FL157" s="119"/>
      <c r="FM157" s="119"/>
      <c r="FN157" s="119"/>
      <c r="FO157" s="119"/>
      <c r="FP157" s="119"/>
      <c r="FQ157" s="119"/>
      <c r="FR157" s="119"/>
      <c r="FS157" s="119"/>
      <c r="FT157" s="119"/>
      <c r="FU157" s="119"/>
      <c r="FV157" s="119"/>
      <c r="FW157" s="119"/>
      <c r="FX157" s="119"/>
      <c r="FY157" s="119"/>
      <c r="FZ157" s="119"/>
      <c r="GA157" s="119"/>
      <c r="GB157" s="119"/>
      <c r="GC157" s="119"/>
      <c r="GD157" s="119"/>
      <c r="GE157" s="119"/>
      <c r="GF157" s="119"/>
      <c r="GG157" s="119"/>
      <c r="GH157" s="119"/>
      <c r="GI157" s="119"/>
      <c r="GJ157" s="119"/>
      <c r="GK157" s="119"/>
      <c r="GL157" s="119"/>
      <c r="GM157" s="119"/>
      <c r="GN157" s="119"/>
      <c r="GO157" s="119"/>
      <c r="GP157" s="119"/>
      <c r="GQ157" s="119"/>
      <c r="GR157" s="119"/>
      <c r="GS157" s="119"/>
      <c r="GT157" s="119"/>
      <c r="GU157" s="119"/>
      <c r="GV157" s="119"/>
      <c r="GW157" s="119"/>
      <c r="GX157" s="119"/>
      <c r="GY157" s="119"/>
      <c r="GZ157" s="119"/>
      <c r="HA157" s="119"/>
      <c r="HB157" s="119"/>
      <c r="HC157" s="119"/>
      <c r="HD157" s="119"/>
      <c r="HE157" s="119"/>
      <c r="HF157" s="119"/>
      <c r="HG157" s="119"/>
      <c r="HH157" s="119"/>
      <c r="HI157" s="119"/>
      <c r="HJ157" s="119"/>
      <c r="HK157" s="119"/>
      <c r="HL157" s="119"/>
      <c r="HM157" s="119"/>
      <c r="HN157" s="119"/>
      <c r="HO157" s="119"/>
      <c r="HP157" s="119"/>
      <c r="HQ157" s="119"/>
      <c r="HR157" s="119"/>
      <c r="HS157" s="119"/>
      <c r="HT157" s="119"/>
      <c r="HU157" s="119"/>
      <c r="HV157" s="119"/>
      <c r="HW157" s="119"/>
      <c r="HX157" s="119"/>
      <c r="HY157" s="119"/>
      <c r="HZ157" s="119"/>
      <c r="IA157" s="119"/>
      <c r="IB157" s="119"/>
      <c r="IC157" s="119"/>
      <c r="ID157" s="119"/>
      <c r="IE157" s="119"/>
      <c r="IF157" s="119"/>
      <c r="IG157" s="119"/>
      <c r="IH157" s="119"/>
      <c r="II157" s="119"/>
      <c r="IJ157" s="119"/>
      <c r="IK157" s="119"/>
      <c r="IL157" s="119"/>
      <c r="IM157" s="119"/>
      <c r="IN157" s="119"/>
      <c r="IO157" s="119"/>
      <c r="IP157" s="119"/>
      <c r="IQ157" s="119"/>
      <c r="IR157" s="119"/>
      <c r="IS157" s="119"/>
      <c r="IT157" s="119"/>
      <c r="IU157" s="119"/>
      <c r="IV157" s="119"/>
      <c r="IW157" s="119"/>
      <c r="IX157" s="119"/>
      <c r="IY157" s="119"/>
      <c r="IZ157" s="119"/>
      <c r="JA157" s="119"/>
      <c r="JB157" s="119"/>
      <c r="JC157" s="119"/>
      <c r="JD157" s="119"/>
      <c r="JE157" s="119"/>
      <c r="JF157" s="119"/>
      <c r="JG157" s="119"/>
    </row>
    <row r="158" spans="1:267" ht="24.75" customHeight="1" thickBot="1" x14ac:dyDescent="0.25">
      <c r="A158" s="449" t="s">
        <v>712</v>
      </c>
      <c r="B158" s="450"/>
      <c r="C158" s="450"/>
      <c r="D158" s="450"/>
      <c r="E158" s="450"/>
      <c r="F158" s="450"/>
      <c r="G158" s="450"/>
      <c r="H158" s="450"/>
      <c r="I158" s="450"/>
      <c r="J158" s="450"/>
      <c r="K158" s="450"/>
      <c r="L158" s="450"/>
      <c r="M158" s="450"/>
      <c r="N158" s="450"/>
      <c r="O158" s="450"/>
      <c r="P158" s="450"/>
      <c r="Q158" s="450"/>
      <c r="R158" s="450"/>
      <c r="S158" s="450"/>
      <c r="T158" s="450"/>
      <c r="U158" s="450"/>
      <c r="V158" s="450"/>
      <c r="W158" s="451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119"/>
      <c r="AR158" s="119"/>
      <c r="AS158" s="119"/>
      <c r="AT158" s="119"/>
      <c r="AU158" s="119"/>
      <c r="AV158" s="119"/>
      <c r="AW158" s="119"/>
      <c r="AX158" s="119"/>
      <c r="AY158" s="119"/>
      <c r="AZ158" s="119"/>
      <c r="BA158" s="119"/>
      <c r="BB158" s="119"/>
      <c r="BC158" s="119"/>
      <c r="BD158" s="119"/>
      <c r="BE158" s="119"/>
      <c r="BF158" s="119"/>
      <c r="BG158" s="119"/>
      <c r="BH158" s="119"/>
      <c r="BI158" s="119"/>
      <c r="BJ158" s="119"/>
      <c r="BK158" s="119"/>
      <c r="BL158" s="119"/>
      <c r="BM158" s="119"/>
      <c r="BN158" s="119"/>
      <c r="BO158" s="119"/>
      <c r="BP158" s="119"/>
      <c r="BQ158" s="119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19"/>
      <c r="CB158" s="119"/>
      <c r="CC158" s="119"/>
      <c r="CD158" s="119"/>
      <c r="CE158" s="119"/>
      <c r="CF158" s="119"/>
      <c r="CG158" s="119"/>
      <c r="CH158" s="119"/>
      <c r="CI158" s="119"/>
      <c r="CJ158" s="119"/>
      <c r="CK158" s="119"/>
      <c r="CL158" s="119"/>
      <c r="CM158" s="119"/>
      <c r="CN158" s="119"/>
      <c r="CO158" s="119"/>
      <c r="CP158" s="119"/>
      <c r="CQ158" s="119"/>
      <c r="CR158" s="119"/>
      <c r="CS158" s="119"/>
      <c r="CT158" s="119"/>
      <c r="CU158" s="119"/>
      <c r="CV158" s="119"/>
      <c r="CW158" s="119"/>
      <c r="CX158" s="119"/>
      <c r="CY158" s="119"/>
      <c r="CZ158" s="119"/>
      <c r="DA158" s="119"/>
      <c r="DB158" s="119"/>
      <c r="DC158" s="119"/>
      <c r="DD158" s="119"/>
      <c r="DE158" s="119"/>
      <c r="DF158" s="119"/>
      <c r="DG158" s="119"/>
      <c r="DH158" s="119"/>
      <c r="DI158" s="119"/>
      <c r="DJ158" s="119"/>
      <c r="DK158" s="119"/>
      <c r="DL158" s="119"/>
      <c r="DM158" s="119"/>
      <c r="DN158" s="119"/>
      <c r="DO158" s="119"/>
      <c r="DP158" s="119"/>
      <c r="DQ158" s="119"/>
      <c r="DR158" s="119"/>
      <c r="DS158" s="119"/>
      <c r="DT158" s="119"/>
      <c r="DU158" s="119"/>
      <c r="DV158" s="119"/>
      <c r="DW158" s="119"/>
      <c r="DX158" s="119"/>
      <c r="DY158" s="119"/>
      <c r="DZ158" s="119"/>
      <c r="EA158" s="119"/>
      <c r="EB158" s="119"/>
      <c r="EC158" s="119"/>
      <c r="ED158" s="119"/>
      <c r="EE158" s="119"/>
      <c r="EF158" s="119"/>
      <c r="EG158" s="119"/>
      <c r="EH158" s="119"/>
      <c r="EI158" s="119"/>
      <c r="EJ158" s="119"/>
      <c r="EK158" s="119"/>
      <c r="EL158" s="119"/>
      <c r="EM158" s="119"/>
      <c r="EN158" s="119"/>
      <c r="EO158" s="119"/>
      <c r="EP158" s="119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19"/>
      <c r="FA158" s="119"/>
      <c r="FB158" s="119"/>
      <c r="FC158" s="119"/>
      <c r="FD158" s="119"/>
      <c r="FE158" s="119"/>
      <c r="FF158" s="119"/>
      <c r="FG158" s="119"/>
      <c r="FH158" s="119"/>
      <c r="FI158" s="119"/>
      <c r="FJ158" s="119"/>
      <c r="FK158" s="119"/>
      <c r="FL158" s="119"/>
      <c r="FM158" s="119"/>
      <c r="FN158" s="119"/>
      <c r="FO158" s="119"/>
      <c r="FP158" s="119"/>
      <c r="FQ158" s="119"/>
      <c r="FR158" s="119"/>
      <c r="FS158" s="119"/>
      <c r="FT158" s="119"/>
      <c r="FU158" s="119"/>
      <c r="FV158" s="119"/>
      <c r="FW158" s="119"/>
      <c r="FX158" s="119"/>
      <c r="FY158" s="119"/>
      <c r="FZ158" s="119"/>
      <c r="GA158" s="119"/>
      <c r="GB158" s="119"/>
      <c r="GC158" s="119"/>
      <c r="GD158" s="119"/>
      <c r="GE158" s="119"/>
      <c r="GF158" s="119"/>
      <c r="GG158" s="119"/>
      <c r="GH158" s="119"/>
      <c r="GI158" s="119"/>
      <c r="GJ158" s="119"/>
      <c r="GK158" s="119"/>
      <c r="GL158" s="119"/>
      <c r="GM158" s="119"/>
      <c r="GN158" s="119"/>
      <c r="GO158" s="119"/>
      <c r="GP158" s="119"/>
      <c r="GQ158" s="119"/>
      <c r="GR158" s="119"/>
      <c r="GS158" s="119"/>
      <c r="GT158" s="119"/>
      <c r="GU158" s="119"/>
      <c r="GV158" s="119"/>
      <c r="GW158" s="119"/>
      <c r="GX158" s="119"/>
      <c r="GY158" s="119"/>
      <c r="GZ158" s="119"/>
      <c r="HA158" s="119"/>
      <c r="HB158" s="119"/>
      <c r="HC158" s="119"/>
      <c r="HD158" s="119"/>
      <c r="HE158" s="119"/>
      <c r="HF158" s="119"/>
      <c r="HG158" s="119"/>
      <c r="HH158" s="119"/>
      <c r="HI158" s="119"/>
      <c r="HJ158" s="119"/>
      <c r="HK158" s="119"/>
      <c r="HL158" s="119"/>
      <c r="HM158" s="119"/>
      <c r="HN158" s="119"/>
      <c r="HO158" s="119"/>
      <c r="HP158" s="119"/>
      <c r="HQ158" s="119"/>
      <c r="HR158" s="119"/>
      <c r="HS158" s="119"/>
      <c r="HT158" s="119"/>
      <c r="HU158" s="119"/>
      <c r="HV158" s="119"/>
      <c r="HW158" s="119"/>
      <c r="HX158" s="119"/>
      <c r="HY158" s="119"/>
      <c r="HZ158" s="119"/>
      <c r="IA158" s="119"/>
      <c r="IB158" s="119"/>
      <c r="IC158" s="119"/>
      <c r="ID158" s="119"/>
      <c r="IE158" s="119"/>
      <c r="IF158" s="119"/>
      <c r="IG158" s="119"/>
      <c r="IH158" s="119"/>
      <c r="II158" s="119"/>
      <c r="IJ158" s="119"/>
      <c r="IK158" s="119"/>
      <c r="IL158" s="119"/>
      <c r="IM158" s="119"/>
      <c r="IN158" s="119"/>
      <c r="IO158" s="119"/>
      <c r="IP158" s="119"/>
      <c r="IQ158" s="119"/>
      <c r="IR158" s="119"/>
      <c r="IS158" s="119"/>
      <c r="IT158" s="119"/>
      <c r="IU158" s="119"/>
      <c r="IV158" s="119"/>
      <c r="IW158" s="119"/>
      <c r="IX158" s="119"/>
      <c r="IY158" s="119"/>
      <c r="IZ158" s="119"/>
      <c r="JA158" s="119"/>
      <c r="JB158" s="119"/>
      <c r="JC158" s="119"/>
      <c r="JD158" s="119"/>
      <c r="JE158" s="119"/>
      <c r="JF158" s="119"/>
      <c r="JG158" s="119"/>
    </row>
    <row r="159" spans="1:267" ht="63.75" customHeight="1" x14ac:dyDescent="0.2">
      <c r="A159" s="452">
        <v>50</v>
      </c>
      <c r="B159" s="381" t="s">
        <v>609</v>
      </c>
      <c r="C159" s="382" t="s">
        <v>47</v>
      </c>
      <c r="D159" s="382" t="s">
        <v>610</v>
      </c>
      <c r="E159" s="383" t="s">
        <v>611</v>
      </c>
      <c r="F159" s="159" t="s">
        <v>612</v>
      </c>
      <c r="G159" s="453" t="s">
        <v>29</v>
      </c>
      <c r="H159" s="454" t="s">
        <v>36</v>
      </c>
      <c r="I159" s="382" t="s">
        <v>33</v>
      </c>
      <c r="J159" s="382" t="s">
        <v>47</v>
      </c>
      <c r="K159" s="382" t="s">
        <v>33</v>
      </c>
      <c r="L159" s="394">
        <v>185</v>
      </c>
      <c r="M159" s="382" t="s">
        <v>31</v>
      </c>
      <c r="N159" s="126">
        <v>190890</v>
      </c>
      <c r="O159" s="396">
        <v>44291</v>
      </c>
      <c r="P159" s="409">
        <v>44344</v>
      </c>
      <c r="Q159" s="172">
        <f t="shared" si="7"/>
        <v>135</v>
      </c>
      <c r="R159" s="151" t="s">
        <v>34</v>
      </c>
      <c r="S159" s="128">
        <v>1414</v>
      </c>
      <c r="T159" s="420">
        <f>U159*100%/424200</f>
        <v>0.27086468646864686</v>
      </c>
      <c r="U159" s="392">
        <v>114900.8</v>
      </c>
      <c r="V159" s="393" t="s">
        <v>613</v>
      </c>
      <c r="W159" s="456" t="s">
        <v>614</v>
      </c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119"/>
      <c r="AR159" s="119"/>
      <c r="AS159" s="119"/>
      <c r="AT159" s="119"/>
      <c r="AU159" s="119"/>
      <c r="AV159" s="119"/>
      <c r="AW159" s="119"/>
      <c r="AX159" s="119"/>
      <c r="AY159" s="119"/>
      <c r="AZ159" s="119"/>
      <c r="BA159" s="119"/>
      <c r="BB159" s="119"/>
      <c r="BC159" s="119"/>
      <c r="BD159" s="119"/>
      <c r="BE159" s="119"/>
      <c r="BF159" s="119"/>
      <c r="BG159" s="119"/>
      <c r="BH159" s="119"/>
      <c r="BI159" s="119"/>
      <c r="BJ159" s="119"/>
      <c r="BK159" s="119"/>
      <c r="BL159" s="119"/>
      <c r="BM159" s="119"/>
      <c r="BN159" s="119"/>
      <c r="BO159" s="119"/>
      <c r="BP159" s="119"/>
      <c r="BQ159" s="119"/>
      <c r="BR159" s="119"/>
      <c r="BS159" s="119"/>
      <c r="BT159" s="119"/>
      <c r="BU159" s="119"/>
      <c r="BV159" s="119"/>
      <c r="BW159" s="119"/>
      <c r="BX159" s="119"/>
      <c r="BY159" s="119"/>
      <c r="BZ159" s="119"/>
      <c r="CA159" s="119"/>
      <c r="CB159" s="119"/>
      <c r="CC159" s="119"/>
      <c r="CD159" s="119"/>
      <c r="CE159" s="119"/>
      <c r="CF159" s="119"/>
      <c r="CG159" s="119"/>
      <c r="CH159" s="119"/>
      <c r="CI159" s="119"/>
      <c r="CJ159" s="119"/>
      <c r="CK159" s="119"/>
      <c r="CL159" s="119"/>
      <c r="CM159" s="119"/>
      <c r="CN159" s="119"/>
      <c r="CO159" s="119"/>
      <c r="CP159" s="119"/>
      <c r="CQ159" s="119"/>
      <c r="CR159" s="119"/>
      <c r="CS159" s="119"/>
      <c r="CT159" s="119"/>
      <c r="CU159" s="119"/>
      <c r="CV159" s="119"/>
      <c r="CW159" s="119"/>
      <c r="CX159" s="119"/>
      <c r="CY159" s="119"/>
      <c r="CZ159" s="119"/>
      <c r="DA159" s="119"/>
      <c r="DB159" s="119"/>
      <c r="DC159" s="119"/>
      <c r="DD159" s="119"/>
      <c r="DE159" s="119"/>
      <c r="DF159" s="119"/>
      <c r="DG159" s="119"/>
      <c r="DH159" s="119"/>
      <c r="DI159" s="119"/>
      <c r="DJ159" s="119"/>
      <c r="DK159" s="119"/>
      <c r="DL159" s="119"/>
      <c r="DM159" s="119"/>
      <c r="DN159" s="119"/>
      <c r="DO159" s="119"/>
      <c r="DP159" s="119"/>
      <c r="DQ159" s="119"/>
      <c r="DR159" s="119"/>
      <c r="DS159" s="119"/>
      <c r="DT159" s="119"/>
      <c r="DU159" s="119"/>
      <c r="DV159" s="119"/>
      <c r="DW159" s="119"/>
      <c r="DX159" s="119"/>
      <c r="DY159" s="119"/>
      <c r="DZ159" s="119"/>
      <c r="EA159" s="119"/>
      <c r="EB159" s="119"/>
      <c r="EC159" s="119"/>
      <c r="ED159" s="119"/>
      <c r="EE159" s="119"/>
      <c r="EF159" s="119"/>
      <c r="EG159" s="119"/>
      <c r="EH159" s="119"/>
      <c r="EI159" s="119"/>
      <c r="EJ159" s="119"/>
      <c r="EK159" s="119"/>
      <c r="EL159" s="119"/>
      <c r="EM159" s="119"/>
      <c r="EN159" s="119"/>
      <c r="EO159" s="119"/>
      <c r="EP159" s="119"/>
      <c r="EQ159" s="119"/>
      <c r="ER159" s="119"/>
      <c r="ES159" s="119"/>
      <c r="ET159" s="119"/>
      <c r="EU159" s="119"/>
      <c r="EV159" s="119"/>
      <c r="EW159" s="119"/>
      <c r="EX159" s="119"/>
      <c r="EY159" s="119"/>
      <c r="EZ159" s="119"/>
      <c r="FA159" s="119"/>
      <c r="FB159" s="119"/>
      <c r="FC159" s="119"/>
      <c r="FD159" s="119"/>
      <c r="FE159" s="119"/>
      <c r="FF159" s="119"/>
      <c r="FG159" s="119"/>
      <c r="FH159" s="119"/>
      <c r="FI159" s="119"/>
      <c r="FJ159" s="119"/>
      <c r="FK159" s="119"/>
      <c r="FL159" s="119"/>
      <c r="FM159" s="119"/>
      <c r="FN159" s="119"/>
      <c r="FO159" s="119"/>
      <c r="FP159" s="119"/>
      <c r="FQ159" s="119"/>
      <c r="FR159" s="119"/>
      <c r="FS159" s="119"/>
      <c r="FT159" s="119"/>
      <c r="FU159" s="119"/>
      <c r="FV159" s="119"/>
      <c r="FW159" s="119"/>
      <c r="FX159" s="119"/>
      <c r="FY159" s="119"/>
      <c r="FZ159" s="119"/>
      <c r="GA159" s="119"/>
      <c r="GB159" s="119"/>
      <c r="GC159" s="119"/>
      <c r="GD159" s="119"/>
      <c r="GE159" s="119"/>
      <c r="GF159" s="119"/>
      <c r="GG159" s="119"/>
      <c r="GH159" s="119"/>
      <c r="GI159" s="119"/>
      <c r="GJ159" s="119"/>
      <c r="GK159" s="119"/>
      <c r="GL159" s="119"/>
      <c r="GM159" s="119"/>
      <c r="GN159" s="119"/>
      <c r="GO159" s="119"/>
      <c r="GP159" s="119"/>
      <c r="GQ159" s="119"/>
      <c r="GR159" s="119"/>
      <c r="GS159" s="119"/>
      <c r="GT159" s="119"/>
      <c r="GU159" s="119"/>
      <c r="GV159" s="119"/>
      <c r="GW159" s="119"/>
      <c r="GX159" s="119"/>
      <c r="GY159" s="119"/>
      <c r="GZ159" s="119"/>
      <c r="HA159" s="119"/>
      <c r="HB159" s="119"/>
      <c r="HC159" s="119"/>
      <c r="HD159" s="119"/>
      <c r="HE159" s="119"/>
      <c r="HF159" s="119"/>
      <c r="HG159" s="119"/>
      <c r="HH159" s="119"/>
      <c r="HI159" s="119"/>
      <c r="HJ159" s="119"/>
      <c r="HK159" s="119"/>
      <c r="HL159" s="119"/>
      <c r="HM159" s="119"/>
      <c r="HN159" s="119"/>
      <c r="HO159" s="119"/>
      <c r="HP159" s="119"/>
      <c r="HQ159" s="119"/>
      <c r="HR159" s="119"/>
      <c r="HS159" s="119"/>
      <c r="HT159" s="119"/>
      <c r="HU159" s="119"/>
      <c r="HV159" s="119"/>
      <c r="HW159" s="119"/>
      <c r="HX159" s="119"/>
      <c r="HY159" s="119"/>
      <c r="HZ159" s="119"/>
      <c r="IA159" s="119"/>
      <c r="IB159" s="119"/>
      <c r="IC159" s="119"/>
      <c r="ID159" s="119"/>
      <c r="IE159" s="119"/>
      <c r="IF159" s="119"/>
      <c r="IG159" s="119"/>
      <c r="IH159" s="119"/>
      <c r="II159" s="119"/>
      <c r="IJ159" s="119"/>
      <c r="IK159" s="119"/>
      <c r="IL159" s="119"/>
      <c r="IM159" s="119"/>
      <c r="IN159" s="119"/>
      <c r="IO159" s="119"/>
      <c r="IP159" s="119"/>
      <c r="IQ159" s="119"/>
      <c r="IR159" s="119"/>
      <c r="IS159" s="119"/>
      <c r="IT159" s="119"/>
      <c r="IU159" s="119"/>
      <c r="IV159" s="119"/>
      <c r="IW159" s="119"/>
      <c r="IX159" s="119"/>
      <c r="IY159" s="119"/>
      <c r="IZ159" s="119"/>
      <c r="JA159" s="119"/>
      <c r="JB159" s="119"/>
      <c r="JC159" s="119"/>
      <c r="JD159" s="119"/>
      <c r="JE159" s="119"/>
      <c r="JF159" s="119"/>
      <c r="JG159" s="119"/>
    </row>
    <row r="160" spans="1:267" ht="63.75" customHeight="1" x14ac:dyDescent="0.2">
      <c r="A160" s="436"/>
      <c r="B160" s="353"/>
      <c r="C160" s="354"/>
      <c r="D160" s="354"/>
      <c r="E160" s="356"/>
      <c r="F160" s="160" t="s">
        <v>400</v>
      </c>
      <c r="G160" s="400"/>
      <c r="H160" s="455"/>
      <c r="I160" s="354"/>
      <c r="J160" s="354"/>
      <c r="K160" s="354"/>
      <c r="L160" s="374"/>
      <c r="M160" s="354"/>
      <c r="N160" s="95">
        <v>233310</v>
      </c>
      <c r="O160" s="368"/>
      <c r="P160" s="371"/>
      <c r="Q160" s="139">
        <f t="shared" si="7"/>
        <v>385</v>
      </c>
      <c r="R160" s="369" t="s">
        <v>34</v>
      </c>
      <c r="S160" s="48">
        <v>606</v>
      </c>
      <c r="T160" s="375"/>
      <c r="U160" s="355"/>
      <c r="V160" s="373"/>
      <c r="W160" s="438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119"/>
      <c r="AR160" s="119"/>
      <c r="AS160" s="119"/>
      <c r="AT160" s="119"/>
      <c r="AU160" s="119"/>
      <c r="AV160" s="119"/>
      <c r="AW160" s="119"/>
      <c r="AX160" s="119"/>
      <c r="AY160" s="119"/>
      <c r="AZ160" s="119"/>
      <c r="BA160" s="119"/>
      <c r="BB160" s="119"/>
      <c r="BC160" s="119"/>
      <c r="BD160" s="119"/>
      <c r="BE160" s="119"/>
      <c r="BF160" s="119"/>
      <c r="BG160" s="119"/>
      <c r="BH160" s="119"/>
      <c r="BI160" s="119"/>
      <c r="BJ160" s="119"/>
      <c r="BK160" s="119"/>
      <c r="BL160" s="119"/>
      <c r="BM160" s="119"/>
      <c r="BN160" s="119"/>
      <c r="BO160" s="119"/>
      <c r="BP160" s="119"/>
      <c r="BQ160" s="119"/>
      <c r="BR160" s="119"/>
      <c r="BS160" s="119"/>
      <c r="BT160" s="119"/>
      <c r="BU160" s="119"/>
      <c r="BV160" s="119"/>
      <c r="BW160" s="119"/>
      <c r="BX160" s="119"/>
      <c r="BY160" s="119"/>
      <c r="BZ160" s="119"/>
      <c r="CA160" s="119"/>
      <c r="CB160" s="119"/>
      <c r="CC160" s="119"/>
      <c r="CD160" s="119"/>
      <c r="CE160" s="119"/>
      <c r="CF160" s="119"/>
      <c r="CG160" s="119"/>
      <c r="CH160" s="119"/>
      <c r="CI160" s="119"/>
      <c r="CJ160" s="119"/>
      <c r="CK160" s="119"/>
      <c r="CL160" s="119"/>
      <c r="CM160" s="119"/>
      <c r="CN160" s="119"/>
      <c r="CO160" s="119"/>
      <c r="CP160" s="119"/>
      <c r="CQ160" s="119"/>
      <c r="CR160" s="119"/>
      <c r="CS160" s="119"/>
      <c r="CT160" s="119"/>
      <c r="CU160" s="119"/>
      <c r="CV160" s="119"/>
      <c r="CW160" s="119"/>
      <c r="CX160" s="119"/>
      <c r="CY160" s="119"/>
      <c r="CZ160" s="119"/>
      <c r="DA160" s="119"/>
      <c r="DB160" s="119"/>
      <c r="DC160" s="119"/>
      <c r="DD160" s="119"/>
      <c r="DE160" s="119"/>
      <c r="DF160" s="119"/>
      <c r="DG160" s="119"/>
      <c r="DH160" s="119"/>
      <c r="DI160" s="119"/>
      <c r="DJ160" s="119"/>
      <c r="DK160" s="119"/>
      <c r="DL160" s="119"/>
      <c r="DM160" s="119"/>
      <c r="DN160" s="119"/>
      <c r="DO160" s="119"/>
      <c r="DP160" s="119"/>
      <c r="DQ160" s="119"/>
      <c r="DR160" s="119"/>
      <c r="DS160" s="119"/>
      <c r="DT160" s="119"/>
      <c r="DU160" s="119"/>
      <c r="DV160" s="119"/>
      <c r="DW160" s="119"/>
      <c r="DX160" s="119"/>
      <c r="DY160" s="119"/>
      <c r="DZ160" s="119"/>
      <c r="EA160" s="119"/>
      <c r="EB160" s="119"/>
      <c r="EC160" s="119"/>
      <c r="ED160" s="119"/>
      <c r="EE160" s="119"/>
      <c r="EF160" s="119"/>
      <c r="EG160" s="119"/>
      <c r="EH160" s="119"/>
      <c r="EI160" s="119"/>
      <c r="EJ160" s="119"/>
      <c r="EK160" s="119"/>
      <c r="EL160" s="119"/>
      <c r="EM160" s="119"/>
      <c r="EN160" s="119"/>
      <c r="EO160" s="119"/>
      <c r="EP160" s="119"/>
      <c r="EQ160" s="119"/>
      <c r="ER160" s="119"/>
      <c r="ES160" s="119"/>
      <c r="ET160" s="119"/>
      <c r="EU160" s="119"/>
      <c r="EV160" s="119"/>
      <c r="EW160" s="119"/>
      <c r="EX160" s="119"/>
      <c r="EY160" s="119"/>
      <c r="EZ160" s="119"/>
      <c r="FA160" s="119"/>
      <c r="FB160" s="119"/>
      <c r="FC160" s="119"/>
      <c r="FD160" s="119"/>
      <c r="FE160" s="119"/>
      <c r="FF160" s="119"/>
      <c r="FG160" s="119"/>
      <c r="FH160" s="119"/>
      <c r="FI160" s="119"/>
      <c r="FJ160" s="119"/>
      <c r="FK160" s="119"/>
      <c r="FL160" s="119"/>
      <c r="FM160" s="119"/>
      <c r="FN160" s="119"/>
      <c r="FO160" s="119"/>
      <c r="FP160" s="119"/>
      <c r="FQ160" s="119"/>
      <c r="FR160" s="119"/>
      <c r="FS160" s="119"/>
      <c r="FT160" s="119"/>
      <c r="FU160" s="119"/>
      <c r="FV160" s="119"/>
      <c r="FW160" s="119"/>
      <c r="FX160" s="119"/>
      <c r="FY160" s="119"/>
      <c r="FZ160" s="119"/>
      <c r="GA160" s="119"/>
      <c r="GB160" s="119"/>
      <c r="GC160" s="119"/>
      <c r="GD160" s="119"/>
      <c r="GE160" s="119"/>
      <c r="GF160" s="119"/>
      <c r="GG160" s="119"/>
      <c r="GH160" s="119"/>
      <c r="GI160" s="119"/>
      <c r="GJ160" s="119"/>
      <c r="GK160" s="119"/>
      <c r="GL160" s="119"/>
      <c r="GM160" s="119"/>
      <c r="GN160" s="119"/>
      <c r="GO160" s="119"/>
      <c r="GP160" s="119"/>
      <c r="GQ160" s="119"/>
      <c r="GR160" s="119"/>
      <c r="GS160" s="119"/>
      <c r="GT160" s="119"/>
      <c r="GU160" s="119"/>
      <c r="GV160" s="119"/>
      <c r="GW160" s="119"/>
      <c r="GX160" s="119"/>
      <c r="GY160" s="119"/>
      <c r="GZ160" s="119"/>
      <c r="HA160" s="119"/>
      <c r="HB160" s="119"/>
      <c r="HC160" s="119"/>
      <c r="HD160" s="119"/>
      <c r="HE160" s="119"/>
      <c r="HF160" s="119"/>
      <c r="HG160" s="119"/>
      <c r="HH160" s="119"/>
      <c r="HI160" s="119"/>
      <c r="HJ160" s="119"/>
      <c r="HK160" s="119"/>
      <c r="HL160" s="119"/>
      <c r="HM160" s="119"/>
      <c r="HN160" s="119"/>
      <c r="HO160" s="119"/>
      <c r="HP160" s="119"/>
      <c r="HQ160" s="119"/>
      <c r="HR160" s="119"/>
      <c r="HS160" s="119"/>
      <c r="HT160" s="119"/>
      <c r="HU160" s="119"/>
      <c r="HV160" s="119"/>
      <c r="HW160" s="119"/>
      <c r="HX160" s="119"/>
      <c r="HY160" s="119"/>
      <c r="HZ160" s="119"/>
      <c r="IA160" s="119"/>
      <c r="IB160" s="119"/>
      <c r="IC160" s="119"/>
      <c r="ID160" s="119"/>
      <c r="IE160" s="119"/>
      <c r="IF160" s="119"/>
      <c r="IG160" s="119"/>
      <c r="IH160" s="119"/>
      <c r="II160" s="119"/>
      <c r="IJ160" s="119"/>
      <c r="IK160" s="119"/>
      <c r="IL160" s="119"/>
      <c r="IM160" s="119"/>
      <c r="IN160" s="119"/>
      <c r="IO160" s="119"/>
      <c r="IP160" s="119"/>
      <c r="IQ160" s="119"/>
      <c r="IR160" s="119"/>
      <c r="IS160" s="119"/>
      <c r="IT160" s="119"/>
      <c r="IU160" s="119"/>
      <c r="IV160" s="119"/>
      <c r="IW160" s="119"/>
      <c r="IX160" s="119"/>
      <c r="IY160" s="119"/>
      <c r="IZ160" s="119"/>
      <c r="JA160" s="119"/>
      <c r="JB160" s="119"/>
      <c r="JC160" s="119"/>
      <c r="JD160" s="119"/>
      <c r="JE160" s="119"/>
      <c r="JF160" s="119"/>
      <c r="JG160" s="119"/>
    </row>
    <row r="161" spans="1:267" ht="63.75" customHeight="1" x14ac:dyDescent="0.2">
      <c r="A161" s="239">
        <v>51</v>
      </c>
      <c r="B161" s="131" t="s">
        <v>609</v>
      </c>
      <c r="C161" s="137" t="s">
        <v>47</v>
      </c>
      <c r="D161" s="137" t="s">
        <v>615</v>
      </c>
      <c r="E161" s="144" t="s">
        <v>616</v>
      </c>
      <c r="F161" s="160" t="s">
        <v>617</v>
      </c>
      <c r="G161" s="147" t="s">
        <v>29</v>
      </c>
      <c r="H161" s="93" t="s">
        <v>48</v>
      </c>
      <c r="I161" s="137" t="s">
        <v>30</v>
      </c>
      <c r="J161" s="137" t="s">
        <v>47</v>
      </c>
      <c r="K161" s="137" t="s">
        <v>30</v>
      </c>
      <c r="L161" s="143">
        <v>150</v>
      </c>
      <c r="M161" s="137" t="s">
        <v>31</v>
      </c>
      <c r="N161" s="95">
        <v>66000</v>
      </c>
      <c r="O161" s="134">
        <v>44291</v>
      </c>
      <c r="P161" s="140">
        <v>44337</v>
      </c>
      <c r="Q161" s="139">
        <f t="shared" si="7"/>
        <v>165</v>
      </c>
      <c r="R161" s="369"/>
      <c r="S161" s="48">
        <v>400</v>
      </c>
      <c r="T161" s="141">
        <f>U161*100%/N161</f>
        <v>0.4908909090909091</v>
      </c>
      <c r="U161" s="142">
        <v>32398.799999999999</v>
      </c>
      <c r="V161" s="130" t="s">
        <v>618</v>
      </c>
      <c r="W161" s="240" t="s">
        <v>619</v>
      </c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119"/>
      <c r="AR161" s="119"/>
      <c r="AS161" s="119"/>
      <c r="AT161" s="119"/>
      <c r="AU161" s="119"/>
      <c r="AV161" s="119"/>
      <c r="AW161" s="119"/>
      <c r="AX161" s="119"/>
      <c r="AY161" s="119"/>
      <c r="AZ161" s="119"/>
      <c r="BA161" s="119"/>
      <c r="BB161" s="119"/>
      <c r="BC161" s="119"/>
      <c r="BD161" s="119"/>
      <c r="BE161" s="119"/>
      <c r="BF161" s="119"/>
      <c r="BG161" s="119"/>
      <c r="BH161" s="119"/>
      <c r="BI161" s="119"/>
      <c r="BJ161" s="119"/>
      <c r="BK161" s="119"/>
      <c r="BL161" s="119"/>
      <c r="BM161" s="119"/>
      <c r="BN161" s="119"/>
      <c r="BO161" s="119"/>
      <c r="BP161" s="119"/>
      <c r="BQ161" s="119"/>
      <c r="BR161" s="119"/>
      <c r="BS161" s="119"/>
      <c r="BT161" s="119"/>
      <c r="BU161" s="119"/>
      <c r="BV161" s="119"/>
      <c r="BW161" s="119"/>
      <c r="BX161" s="119"/>
      <c r="BY161" s="119"/>
      <c r="BZ161" s="119"/>
      <c r="CA161" s="119"/>
      <c r="CB161" s="119"/>
      <c r="CC161" s="119"/>
      <c r="CD161" s="119"/>
      <c r="CE161" s="119"/>
      <c r="CF161" s="119"/>
      <c r="CG161" s="119"/>
      <c r="CH161" s="119"/>
      <c r="CI161" s="119"/>
      <c r="CJ161" s="119"/>
      <c r="CK161" s="119"/>
      <c r="CL161" s="119"/>
      <c r="CM161" s="119"/>
      <c r="CN161" s="119"/>
      <c r="CO161" s="119"/>
      <c r="CP161" s="119"/>
      <c r="CQ161" s="119"/>
      <c r="CR161" s="119"/>
      <c r="CS161" s="119"/>
      <c r="CT161" s="119"/>
      <c r="CU161" s="119"/>
      <c r="CV161" s="119"/>
      <c r="CW161" s="119"/>
      <c r="CX161" s="119"/>
      <c r="CY161" s="119"/>
      <c r="CZ161" s="119"/>
      <c r="DA161" s="119"/>
      <c r="DB161" s="119"/>
      <c r="DC161" s="119"/>
      <c r="DD161" s="119"/>
      <c r="DE161" s="119"/>
      <c r="DF161" s="119"/>
      <c r="DG161" s="119"/>
      <c r="DH161" s="119"/>
      <c r="DI161" s="119"/>
      <c r="DJ161" s="119"/>
      <c r="DK161" s="119"/>
      <c r="DL161" s="119"/>
      <c r="DM161" s="119"/>
      <c r="DN161" s="119"/>
      <c r="DO161" s="119"/>
      <c r="DP161" s="119"/>
      <c r="DQ161" s="119"/>
      <c r="DR161" s="119"/>
      <c r="DS161" s="119"/>
      <c r="DT161" s="119"/>
      <c r="DU161" s="119"/>
      <c r="DV161" s="119"/>
      <c r="DW161" s="119"/>
      <c r="DX161" s="119"/>
      <c r="DY161" s="119"/>
      <c r="DZ161" s="119"/>
      <c r="EA161" s="119"/>
      <c r="EB161" s="119"/>
      <c r="EC161" s="119"/>
      <c r="ED161" s="119"/>
      <c r="EE161" s="119"/>
      <c r="EF161" s="119"/>
      <c r="EG161" s="119"/>
      <c r="EH161" s="119"/>
      <c r="EI161" s="119"/>
      <c r="EJ161" s="119"/>
      <c r="EK161" s="119"/>
      <c r="EL161" s="119"/>
      <c r="EM161" s="119"/>
      <c r="EN161" s="119"/>
      <c r="EO161" s="119"/>
      <c r="EP161" s="119"/>
      <c r="EQ161" s="119"/>
      <c r="ER161" s="119"/>
      <c r="ES161" s="119"/>
      <c r="ET161" s="119"/>
      <c r="EU161" s="119"/>
      <c r="EV161" s="119"/>
      <c r="EW161" s="119"/>
      <c r="EX161" s="119"/>
      <c r="EY161" s="119"/>
      <c r="EZ161" s="119"/>
      <c r="FA161" s="119"/>
      <c r="FB161" s="119"/>
      <c r="FC161" s="119"/>
      <c r="FD161" s="119"/>
      <c r="FE161" s="119"/>
      <c r="FF161" s="119"/>
      <c r="FG161" s="119"/>
      <c r="FH161" s="119"/>
      <c r="FI161" s="119"/>
      <c r="FJ161" s="119"/>
      <c r="FK161" s="119"/>
      <c r="FL161" s="119"/>
      <c r="FM161" s="119"/>
      <c r="FN161" s="119"/>
      <c r="FO161" s="119"/>
      <c r="FP161" s="119"/>
      <c r="FQ161" s="119"/>
      <c r="FR161" s="119"/>
      <c r="FS161" s="119"/>
      <c r="FT161" s="119"/>
      <c r="FU161" s="119"/>
      <c r="FV161" s="119"/>
      <c r="FW161" s="119"/>
      <c r="FX161" s="119"/>
      <c r="FY161" s="119"/>
      <c r="FZ161" s="119"/>
      <c r="GA161" s="119"/>
      <c r="GB161" s="119"/>
      <c r="GC161" s="119"/>
      <c r="GD161" s="119"/>
      <c r="GE161" s="119"/>
      <c r="GF161" s="119"/>
      <c r="GG161" s="119"/>
      <c r="GH161" s="119"/>
      <c r="GI161" s="119"/>
      <c r="GJ161" s="119"/>
      <c r="GK161" s="119"/>
      <c r="GL161" s="119"/>
      <c r="GM161" s="119"/>
      <c r="GN161" s="119"/>
      <c r="GO161" s="119"/>
      <c r="GP161" s="119"/>
      <c r="GQ161" s="119"/>
      <c r="GR161" s="119"/>
      <c r="GS161" s="119"/>
      <c r="GT161" s="119"/>
      <c r="GU161" s="119"/>
      <c r="GV161" s="119"/>
      <c r="GW161" s="119"/>
      <c r="GX161" s="119"/>
      <c r="GY161" s="119"/>
      <c r="GZ161" s="119"/>
      <c r="HA161" s="119"/>
      <c r="HB161" s="119"/>
      <c r="HC161" s="119"/>
      <c r="HD161" s="119"/>
      <c r="HE161" s="119"/>
      <c r="HF161" s="119"/>
      <c r="HG161" s="119"/>
      <c r="HH161" s="119"/>
      <c r="HI161" s="119"/>
      <c r="HJ161" s="119"/>
      <c r="HK161" s="119"/>
      <c r="HL161" s="119"/>
      <c r="HM161" s="119"/>
      <c r="HN161" s="119"/>
      <c r="HO161" s="119"/>
      <c r="HP161" s="119"/>
      <c r="HQ161" s="119"/>
      <c r="HR161" s="119"/>
      <c r="HS161" s="119"/>
      <c r="HT161" s="119"/>
      <c r="HU161" s="119"/>
      <c r="HV161" s="119"/>
      <c r="HW161" s="119"/>
      <c r="HX161" s="119"/>
      <c r="HY161" s="119"/>
      <c r="HZ161" s="119"/>
      <c r="IA161" s="119"/>
      <c r="IB161" s="119"/>
      <c r="IC161" s="119"/>
      <c r="ID161" s="119"/>
      <c r="IE161" s="119"/>
      <c r="IF161" s="119"/>
      <c r="IG161" s="119"/>
      <c r="IH161" s="119"/>
      <c r="II161" s="119"/>
      <c r="IJ161" s="119"/>
      <c r="IK161" s="119"/>
      <c r="IL161" s="119"/>
      <c r="IM161" s="119"/>
      <c r="IN161" s="119"/>
      <c r="IO161" s="119"/>
      <c r="IP161" s="119"/>
      <c r="IQ161" s="119"/>
      <c r="IR161" s="119"/>
      <c r="IS161" s="119"/>
      <c r="IT161" s="119"/>
      <c r="IU161" s="119"/>
      <c r="IV161" s="119"/>
      <c r="IW161" s="119"/>
      <c r="IX161" s="119"/>
      <c r="IY161" s="119"/>
      <c r="IZ161" s="119"/>
      <c r="JA161" s="119"/>
      <c r="JB161" s="119"/>
      <c r="JC161" s="119"/>
      <c r="JD161" s="119"/>
      <c r="JE161" s="119"/>
      <c r="JF161" s="119"/>
      <c r="JG161" s="119"/>
    </row>
    <row r="162" spans="1:267" ht="63.75" customHeight="1" x14ac:dyDescent="0.2">
      <c r="A162" s="436">
        <v>52</v>
      </c>
      <c r="B162" s="353" t="s">
        <v>609</v>
      </c>
      <c r="C162" s="354" t="s">
        <v>47</v>
      </c>
      <c r="D162" s="354" t="s">
        <v>620</v>
      </c>
      <c r="E162" s="356" t="s">
        <v>621</v>
      </c>
      <c r="F162" s="160" t="s">
        <v>622</v>
      </c>
      <c r="G162" s="400" t="s">
        <v>44</v>
      </c>
      <c r="H162" s="455" t="s">
        <v>623</v>
      </c>
      <c r="I162" s="354" t="s">
        <v>35</v>
      </c>
      <c r="J162" s="354" t="s">
        <v>47</v>
      </c>
      <c r="K162" s="354" t="s">
        <v>35</v>
      </c>
      <c r="L162" s="374">
        <v>115</v>
      </c>
      <c r="M162" s="354" t="s">
        <v>31</v>
      </c>
      <c r="N162" s="95">
        <v>411581</v>
      </c>
      <c r="O162" s="368">
        <v>44277</v>
      </c>
      <c r="P162" s="371">
        <v>44337</v>
      </c>
      <c r="Q162" s="139">
        <f t="shared" si="7"/>
        <v>684.82695507487517</v>
      </c>
      <c r="R162" s="369"/>
      <c r="S162" s="48">
        <v>601</v>
      </c>
      <c r="T162" s="375">
        <f>U162*100%/493229.35</f>
        <v>0</v>
      </c>
      <c r="U162" s="355">
        <v>0</v>
      </c>
      <c r="V162" s="373" t="s">
        <v>624</v>
      </c>
      <c r="W162" s="442" t="s">
        <v>625</v>
      </c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  <c r="AV162" s="119"/>
      <c r="AW162" s="119"/>
      <c r="AX162" s="119"/>
      <c r="AY162" s="119"/>
      <c r="AZ162" s="119"/>
      <c r="BA162" s="119"/>
      <c r="BB162" s="119"/>
      <c r="BC162" s="119"/>
      <c r="BD162" s="119"/>
      <c r="BE162" s="119"/>
      <c r="BF162" s="119"/>
      <c r="BG162" s="119"/>
      <c r="BH162" s="119"/>
      <c r="BI162" s="119"/>
      <c r="BJ162" s="119"/>
      <c r="BK162" s="119"/>
      <c r="BL162" s="119"/>
      <c r="BM162" s="119"/>
      <c r="BN162" s="119"/>
      <c r="BO162" s="119"/>
      <c r="BP162" s="119"/>
      <c r="BQ162" s="119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19"/>
      <c r="CB162" s="119"/>
      <c r="CC162" s="119"/>
      <c r="CD162" s="119"/>
      <c r="CE162" s="119"/>
      <c r="CF162" s="119"/>
      <c r="CG162" s="119"/>
      <c r="CH162" s="119"/>
      <c r="CI162" s="119"/>
      <c r="CJ162" s="119"/>
      <c r="CK162" s="119"/>
      <c r="CL162" s="119"/>
      <c r="CM162" s="119"/>
      <c r="CN162" s="119"/>
      <c r="CO162" s="119"/>
      <c r="CP162" s="119"/>
      <c r="CQ162" s="119"/>
      <c r="CR162" s="119"/>
      <c r="CS162" s="119"/>
      <c r="CT162" s="119"/>
      <c r="CU162" s="119"/>
      <c r="CV162" s="119"/>
      <c r="CW162" s="119"/>
      <c r="CX162" s="119"/>
      <c r="CY162" s="119"/>
      <c r="CZ162" s="119"/>
      <c r="DA162" s="119"/>
      <c r="DB162" s="119"/>
      <c r="DC162" s="119"/>
      <c r="DD162" s="119"/>
      <c r="DE162" s="119"/>
      <c r="DF162" s="119"/>
      <c r="DG162" s="119"/>
      <c r="DH162" s="119"/>
      <c r="DI162" s="119"/>
      <c r="DJ162" s="119"/>
      <c r="DK162" s="119"/>
      <c r="DL162" s="119"/>
      <c r="DM162" s="119"/>
      <c r="DN162" s="119"/>
      <c r="DO162" s="119"/>
      <c r="DP162" s="119"/>
      <c r="DQ162" s="119"/>
      <c r="DR162" s="119"/>
      <c r="DS162" s="119"/>
      <c r="DT162" s="119"/>
      <c r="DU162" s="119"/>
      <c r="DV162" s="119"/>
      <c r="DW162" s="119"/>
      <c r="DX162" s="119"/>
      <c r="DY162" s="119"/>
      <c r="DZ162" s="119"/>
      <c r="EA162" s="119"/>
      <c r="EB162" s="119"/>
      <c r="EC162" s="119"/>
      <c r="ED162" s="119"/>
      <c r="EE162" s="119"/>
      <c r="EF162" s="119"/>
      <c r="EG162" s="119"/>
      <c r="EH162" s="119"/>
      <c r="EI162" s="119"/>
      <c r="EJ162" s="119"/>
      <c r="EK162" s="119"/>
      <c r="EL162" s="119"/>
      <c r="EM162" s="119"/>
      <c r="EN162" s="119"/>
      <c r="EO162" s="119"/>
      <c r="EP162" s="119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19"/>
      <c r="FA162" s="119"/>
      <c r="FB162" s="119"/>
      <c r="FC162" s="119"/>
      <c r="FD162" s="119"/>
      <c r="FE162" s="119"/>
      <c r="FF162" s="119"/>
      <c r="FG162" s="119"/>
      <c r="FH162" s="119"/>
      <c r="FI162" s="119"/>
      <c r="FJ162" s="119"/>
      <c r="FK162" s="119"/>
      <c r="FL162" s="119"/>
      <c r="FM162" s="119"/>
      <c r="FN162" s="119"/>
      <c r="FO162" s="119"/>
      <c r="FP162" s="119"/>
      <c r="FQ162" s="119"/>
      <c r="FR162" s="119"/>
      <c r="FS162" s="119"/>
      <c r="FT162" s="119"/>
      <c r="FU162" s="119"/>
      <c r="FV162" s="119"/>
      <c r="FW162" s="119"/>
      <c r="FX162" s="119"/>
      <c r="FY162" s="119"/>
      <c r="FZ162" s="119"/>
      <c r="GA162" s="119"/>
      <c r="GB162" s="119"/>
      <c r="GC162" s="119"/>
      <c r="GD162" s="119"/>
      <c r="GE162" s="119"/>
      <c r="GF162" s="119"/>
      <c r="GG162" s="119"/>
      <c r="GH162" s="119"/>
      <c r="GI162" s="119"/>
      <c r="GJ162" s="119"/>
      <c r="GK162" s="119"/>
      <c r="GL162" s="119"/>
      <c r="GM162" s="119"/>
      <c r="GN162" s="119"/>
      <c r="GO162" s="119"/>
      <c r="GP162" s="119"/>
      <c r="GQ162" s="119"/>
      <c r="GR162" s="119"/>
      <c r="GS162" s="119"/>
      <c r="GT162" s="119"/>
      <c r="GU162" s="119"/>
      <c r="GV162" s="119"/>
      <c r="GW162" s="119"/>
      <c r="GX162" s="119"/>
      <c r="GY162" s="119"/>
      <c r="GZ162" s="119"/>
      <c r="HA162" s="119"/>
      <c r="HB162" s="119"/>
      <c r="HC162" s="119"/>
      <c r="HD162" s="119"/>
      <c r="HE162" s="119"/>
      <c r="HF162" s="119"/>
      <c r="HG162" s="119"/>
      <c r="HH162" s="119"/>
      <c r="HI162" s="119"/>
      <c r="HJ162" s="119"/>
      <c r="HK162" s="119"/>
      <c r="HL162" s="119"/>
      <c r="HM162" s="119"/>
      <c r="HN162" s="119"/>
      <c r="HO162" s="119"/>
      <c r="HP162" s="119"/>
      <c r="HQ162" s="119"/>
      <c r="HR162" s="119"/>
      <c r="HS162" s="119"/>
      <c r="HT162" s="119"/>
      <c r="HU162" s="119"/>
      <c r="HV162" s="119"/>
      <c r="HW162" s="119"/>
      <c r="HX162" s="119"/>
      <c r="HY162" s="119"/>
      <c r="HZ162" s="119"/>
      <c r="IA162" s="119"/>
      <c r="IB162" s="119"/>
      <c r="IC162" s="119"/>
      <c r="ID162" s="119"/>
      <c r="IE162" s="119"/>
      <c r="IF162" s="119"/>
      <c r="IG162" s="119"/>
      <c r="IH162" s="119"/>
      <c r="II162" s="119"/>
      <c r="IJ162" s="119"/>
      <c r="IK162" s="119"/>
      <c r="IL162" s="119"/>
      <c r="IM162" s="119"/>
      <c r="IN162" s="119"/>
      <c r="IO162" s="119"/>
      <c r="IP162" s="119"/>
      <c r="IQ162" s="119"/>
      <c r="IR162" s="119"/>
      <c r="IS162" s="119"/>
      <c r="IT162" s="119"/>
      <c r="IU162" s="119"/>
      <c r="IV162" s="119"/>
      <c r="IW162" s="119"/>
      <c r="IX162" s="119"/>
      <c r="IY162" s="119"/>
      <c r="IZ162" s="119"/>
      <c r="JA162" s="119"/>
      <c r="JB162" s="119"/>
      <c r="JC162" s="119"/>
      <c r="JD162" s="119"/>
      <c r="JE162" s="119"/>
      <c r="JF162" s="119"/>
      <c r="JG162" s="119"/>
    </row>
    <row r="163" spans="1:267" ht="63.75" customHeight="1" x14ac:dyDescent="0.2">
      <c r="A163" s="436"/>
      <c r="B163" s="353"/>
      <c r="C163" s="354"/>
      <c r="D163" s="354"/>
      <c r="E163" s="356"/>
      <c r="F163" s="160" t="s">
        <v>307</v>
      </c>
      <c r="G163" s="400"/>
      <c r="H163" s="455"/>
      <c r="I163" s="354"/>
      <c r="J163" s="354"/>
      <c r="K163" s="354"/>
      <c r="L163" s="374"/>
      <c r="M163" s="354"/>
      <c r="N163" s="95">
        <v>81648.350000000006</v>
      </c>
      <c r="O163" s="368"/>
      <c r="P163" s="371"/>
      <c r="Q163" s="139">
        <f t="shared" si="7"/>
        <v>398.28463414634149</v>
      </c>
      <c r="R163" s="135" t="s">
        <v>34</v>
      </c>
      <c r="S163" s="48">
        <v>205</v>
      </c>
      <c r="T163" s="375"/>
      <c r="U163" s="355"/>
      <c r="V163" s="373"/>
      <c r="W163" s="442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119"/>
      <c r="AR163" s="119"/>
      <c r="AS163" s="119"/>
      <c r="AT163" s="119"/>
      <c r="AU163" s="119"/>
      <c r="AV163" s="119"/>
      <c r="AW163" s="119"/>
      <c r="AX163" s="119"/>
      <c r="AY163" s="119"/>
      <c r="AZ163" s="119"/>
      <c r="BA163" s="119"/>
      <c r="BB163" s="119"/>
      <c r="BC163" s="119"/>
      <c r="BD163" s="119"/>
      <c r="BE163" s="119"/>
      <c r="BF163" s="119"/>
      <c r="BG163" s="119"/>
      <c r="BH163" s="119"/>
      <c r="BI163" s="119"/>
      <c r="BJ163" s="119"/>
      <c r="BK163" s="119"/>
      <c r="BL163" s="119"/>
      <c r="BM163" s="119"/>
      <c r="BN163" s="119"/>
      <c r="BO163" s="119"/>
      <c r="BP163" s="119"/>
      <c r="BQ163" s="119"/>
      <c r="BR163" s="119"/>
      <c r="BS163" s="119"/>
      <c r="BT163" s="119"/>
      <c r="BU163" s="119"/>
      <c r="BV163" s="119"/>
      <c r="BW163" s="119"/>
      <c r="BX163" s="119"/>
      <c r="BY163" s="119"/>
      <c r="BZ163" s="119"/>
      <c r="CA163" s="119"/>
      <c r="CB163" s="119"/>
      <c r="CC163" s="119"/>
      <c r="CD163" s="119"/>
      <c r="CE163" s="119"/>
      <c r="CF163" s="119"/>
      <c r="CG163" s="119"/>
      <c r="CH163" s="119"/>
      <c r="CI163" s="119"/>
      <c r="CJ163" s="119"/>
      <c r="CK163" s="119"/>
      <c r="CL163" s="119"/>
      <c r="CM163" s="119"/>
      <c r="CN163" s="119"/>
      <c r="CO163" s="119"/>
      <c r="CP163" s="119"/>
      <c r="CQ163" s="119"/>
      <c r="CR163" s="119"/>
      <c r="CS163" s="119"/>
      <c r="CT163" s="119"/>
      <c r="CU163" s="119"/>
      <c r="CV163" s="119"/>
      <c r="CW163" s="119"/>
      <c r="CX163" s="119"/>
      <c r="CY163" s="119"/>
      <c r="CZ163" s="119"/>
      <c r="DA163" s="119"/>
      <c r="DB163" s="119"/>
      <c r="DC163" s="119"/>
      <c r="DD163" s="119"/>
      <c r="DE163" s="119"/>
      <c r="DF163" s="119"/>
      <c r="DG163" s="119"/>
      <c r="DH163" s="119"/>
      <c r="DI163" s="119"/>
      <c r="DJ163" s="119"/>
      <c r="DK163" s="119"/>
      <c r="DL163" s="119"/>
      <c r="DM163" s="119"/>
      <c r="DN163" s="119"/>
      <c r="DO163" s="119"/>
      <c r="DP163" s="119"/>
      <c r="DQ163" s="119"/>
      <c r="DR163" s="119"/>
      <c r="DS163" s="119"/>
      <c r="DT163" s="119"/>
      <c r="DU163" s="119"/>
      <c r="DV163" s="119"/>
      <c r="DW163" s="119"/>
      <c r="DX163" s="119"/>
      <c r="DY163" s="119"/>
      <c r="DZ163" s="119"/>
      <c r="EA163" s="119"/>
      <c r="EB163" s="119"/>
      <c r="EC163" s="119"/>
      <c r="ED163" s="119"/>
      <c r="EE163" s="119"/>
      <c r="EF163" s="119"/>
      <c r="EG163" s="119"/>
      <c r="EH163" s="119"/>
      <c r="EI163" s="119"/>
      <c r="EJ163" s="119"/>
      <c r="EK163" s="119"/>
      <c r="EL163" s="119"/>
      <c r="EM163" s="119"/>
      <c r="EN163" s="119"/>
      <c r="EO163" s="119"/>
      <c r="EP163" s="119"/>
      <c r="EQ163" s="119"/>
      <c r="ER163" s="119"/>
      <c r="ES163" s="119"/>
      <c r="ET163" s="119"/>
      <c r="EU163" s="119"/>
      <c r="EV163" s="119"/>
      <c r="EW163" s="119"/>
      <c r="EX163" s="119"/>
      <c r="EY163" s="119"/>
      <c r="EZ163" s="119"/>
      <c r="FA163" s="119"/>
      <c r="FB163" s="119"/>
      <c r="FC163" s="119"/>
      <c r="FD163" s="119"/>
      <c r="FE163" s="119"/>
      <c r="FF163" s="119"/>
      <c r="FG163" s="119"/>
      <c r="FH163" s="119"/>
      <c r="FI163" s="119"/>
      <c r="FJ163" s="119"/>
      <c r="FK163" s="119"/>
      <c r="FL163" s="119"/>
      <c r="FM163" s="119"/>
      <c r="FN163" s="119"/>
      <c r="FO163" s="119"/>
      <c r="FP163" s="119"/>
      <c r="FQ163" s="119"/>
      <c r="FR163" s="119"/>
      <c r="FS163" s="119"/>
      <c r="FT163" s="119"/>
      <c r="FU163" s="119"/>
      <c r="FV163" s="119"/>
      <c r="FW163" s="119"/>
      <c r="FX163" s="119"/>
      <c r="FY163" s="119"/>
      <c r="FZ163" s="119"/>
      <c r="GA163" s="119"/>
      <c r="GB163" s="119"/>
      <c r="GC163" s="119"/>
      <c r="GD163" s="119"/>
      <c r="GE163" s="119"/>
      <c r="GF163" s="119"/>
      <c r="GG163" s="119"/>
      <c r="GH163" s="119"/>
      <c r="GI163" s="119"/>
      <c r="GJ163" s="119"/>
      <c r="GK163" s="119"/>
      <c r="GL163" s="119"/>
      <c r="GM163" s="119"/>
      <c r="GN163" s="119"/>
      <c r="GO163" s="119"/>
      <c r="GP163" s="119"/>
      <c r="GQ163" s="119"/>
      <c r="GR163" s="119"/>
      <c r="GS163" s="119"/>
      <c r="GT163" s="119"/>
      <c r="GU163" s="119"/>
      <c r="GV163" s="119"/>
      <c r="GW163" s="119"/>
      <c r="GX163" s="119"/>
      <c r="GY163" s="119"/>
      <c r="GZ163" s="119"/>
      <c r="HA163" s="119"/>
      <c r="HB163" s="119"/>
      <c r="HC163" s="119"/>
      <c r="HD163" s="119"/>
      <c r="HE163" s="119"/>
      <c r="HF163" s="119"/>
      <c r="HG163" s="119"/>
      <c r="HH163" s="119"/>
      <c r="HI163" s="119"/>
      <c r="HJ163" s="119"/>
      <c r="HK163" s="119"/>
      <c r="HL163" s="119"/>
      <c r="HM163" s="119"/>
      <c r="HN163" s="119"/>
      <c r="HO163" s="119"/>
      <c r="HP163" s="119"/>
      <c r="HQ163" s="119"/>
      <c r="HR163" s="119"/>
      <c r="HS163" s="119"/>
      <c r="HT163" s="119"/>
      <c r="HU163" s="119"/>
      <c r="HV163" s="119"/>
      <c r="HW163" s="119"/>
      <c r="HX163" s="119"/>
      <c r="HY163" s="119"/>
      <c r="HZ163" s="119"/>
      <c r="IA163" s="119"/>
      <c r="IB163" s="119"/>
      <c r="IC163" s="119"/>
      <c r="ID163" s="119"/>
      <c r="IE163" s="119"/>
      <c r="IF163" s="119"/>
      <c r="IG163" s="119"/>
      <c r="IH163" s="119"/>
      <c r="II163" s="119"/>
      <c r="IJ163" s="119"/>
      <c r="IK163" s="119"/>
      <c r="IL163" s="119"/>
      <c r="IM163" s="119"/>
      <c r="IN163" s="119"/>
      <c r="IO163" s="119"/>
      <c r="IP163" s="119"/>
      <c r="IQ163" s="119"/>
      <c r="IR163" s="119"/>
      <c r="IS163" s="119"/>
      <c r="IT163" s="119"/>
      <c r="IU163" s="119"/>
      <c r="IV163" s="119"/>
      <c r="IW163" s="119"/>
      <c r="IX163" s="119"/>
      <c r="IY163" s="119"/>
      <c r="IZ163" s="119"/>
      <c r="JA163" s="119"/>
      <c r="JB163" s="119"/>
      <c r="JC163" s="119"/>
      <c r="JD163" s="119"/>
      <c r="JE163" s="119"/>
      <c r="JF163" s="119"/>
      <c r="JG163" s="119"/>
    </row>
    <row r="164" spans="1:267" ht="63.75" customHeight="1" x14ac:dyDescent="0.2">
      <c r="A164" s="239">
        <v>53</v>
      </c>
      <c r="B164" s="131" t="s">
        <v>609</v>
      </c>
      <c r="C164" s="137" t="s">
        <v>47</v>
      </c>
      <c r="D164" s="137" t="s">
        <v>626</v>
      </c>
      <c r="E164" s="144" t="s">
        <v>627</v>
      </c>
      <c r="F164" s="160" t="s">
        <v>628</v>
      </c>
      <c r="G164" s="147" t="s">
        <v>29</v>
      </c>
      <c r="H164" s="93" t="s">
        <v>55</v>
      </c>
      <c r="I164" s="137" t="s">
        <v>629</v>
      </c>
      <c r="J164" s="137" t="s">
        <v>47</v>
      </c>
      <c r="K164" s="137" t="s">
        <v>554</v>
      </c>
      <c r="L164" s="143">
        <v>250</v>
      </c>
      <c r="M164" s="137" t="s">
        <v>31</v>
      </c>
      <c r="N164" s="95">
        <v>387450</v>
      </c>
      <c r="O164" s="134">
        <v>44294</v>
      </c>
      <c r="P164" s="140">
        <v>44365</v>
      </c>
      <c r="Q164" s="139">
        <f t="shared" si="7"/>
        <v>135</v>
      </c>
      <c r="R164" s="369" t="s">
        <v>34</v>
      </c>
      <c r="S164" s="48">
        <v>2870</v>
      </c>
      <c r="T164" s="141">
        <f>U164*100%/N164</f>
        <v>8.0337437088656607E-2</v>
      </c>
      <c r="U164" s="142">
        <v>31126.74</v>
      </c>
      <c r="V164" s="130" t="s">
        <v>630</v>
      </c>
      <c r="W164" s="240" t="s">
        <v>631</v>
      </c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  <c r="AV164" s="119"/>
      <c r="AW164" s="119"/>
      <c r="AX164" s="119"/>
      <c r="AY164" s="119"/>
      <c r="AZ164" s="119"/>
      <c r="BA164" s="119"/>
      <c r="BB164" s="119"/>
      <c r="BC164" s="119"/>
      <c r="BD164" s="119"/>
      <c r="BE164" s="119"/>
      <c r="BF164" s="119"/>
      <c r="BG164" s="119"/>
      <c r="BH164" s="119"/>
      <c r="BI164" s="119"/>
      <c r="BJ164" s="119"/>
      <c r="BK164" s="119"/>
      <c r="BL164" s="119"/>
      <c r="BM164" s="119"/>
      <c r="BN164" s="119"/>
      <c r="BO164" s="119"/>
      <c r="BP164" s="119"/>
      <c r="BQ164" s="119"/>
      <c r="BR164" s="119"/>
      <c r="BS164" s="119"/>
      <c r="BT164" s="119"/>
      <c r="BU164" s="119"/>
      <c r="BV164" s="119"/>
      <c r="BW164" s="119"/>
      <c r="BX164" s="119"/>
      <c r="BY164" s="119"/>
      <c r="BZ164" s="119"/>
      <c r="CA164" s="119"/>
      <c r="CB164" s="119"/>
      <c r="CC164" s="119"/>
      <c r="CD164" s="119"/>
      <c r="CE164" s="119"/>
      <c r="CF164" s="119"/>
      <c r="CG164" s="119"/>
      <c r="CH164" s="119"/>
      <c r="CI164" s="119"/>
      <c r="CJ164" s="119"/>
      <c r="CK164" s="119"/>
      <c r="CL164" s="119"/>
      <c r="CM164" s="119"/>
      <c r="CN164" s="119"/>
      <c r="CO164" s="119"/>
      <c r="CP164" s="119"/>
      <c r="CQ164" s="119"/>
      <c r="CR164" s="119"/>
      <c r="CS164" s="119"/>
      <c r="CT164" s="119"/>
      <c r="CU164" s="119"/>
      <c r="CV164" s="119"/>
      <c r="CW164" s="119"/>
      <c r="CX164" s="119"/>
      <c r="CY164" s="119"/>
      <c r="CZ164" s="119"/>
      <c r="DA164" s="119"/>
      <c r="DB164" s="119"/>
      <c r="DC164" s="119"/>
      <c r="DD164" s="119"/>
      <c r="DE164" s="119"/>
      <c r="DF164" s="119"/>
      <c r="DG164" s="119"/>
      <c r="DH164" s="119"/>
      <c r="DI164" s="119"/>
      <c r="DJ164" s="119"/>
      <c r="DK164" s="119"/>
      <c r="DL164" s="119"/>
      <c r="DM164" s="119"/>
      <c r="DN164" s="119"/>
      <c r="DO164" s="119"/>
      <c r="DP164" s="119"/>
      <c r="DQ164" s="119"/>
      <c r="DR164" s="119"/>
      <c r="DS164" s="119"/>
      <c r="DT164" s="119"/>
      <c r="DU164" s="119"/>
      <c r="DV164" s="119"/>
      <c r="DW164" s="119"/>
      <c r="DX164" s="119"/>
      <c r="DY164" s="119"/>
      <c r="DZ164" s="119"/>
      <c r="EA164" s="119"/>
      <c r="EB164" s="119"/>
      <c r="EC164" s="119"/>
      <c r="ED164" s="119"/>
      <c r="EE164" s="119"/>
      <c r="EF164" s="119"/>
      <c r="EG164" s="119"/>
      <c r="EH164" s="119"/>
      <c r="EI164" s="119"/>
      <c r="EJ164" s="119"/>
      <c r="EK164" s="119"/>
      <c r="EL164" s="119"/>
      <c r="EM164" s="119"/>
      <c r="EN164" s="119"/>
      <c r="EO164" s="119"/>
      <c r="EP164" s="119"/>
      <c r="EQ164" s="119"/>
      <c r="ER164" s="119"/>
      <c r="ES164" s="119"/>
      <c r="ET164" s="119"/>
      <c r="EU164" s="119"/>
      <c r="EV164" s="119"/>
      <c r="EW164" s="119"/>
      <c r="EX164" s="119"/>
      <c r="EY164" s="119"/>
      <c r="EZ164" s="119"/>
      <c r="FA164" s="119"/>
      <c r="FB164" s="119"/>
      <c r="FC164" s="119"/>
      <c r="FD164" s="119"/>
      <c r="FE164" s="119"/>
      <c r="FF164" s="119"/>
      <c r="FG164" s="119"/>
      <c r="FH164" s="119"/>
      <c r="FI164" s="119"/>
      <c r="FJ164" s="119"/>
      <c r="FK164" s="119"/>
      <c r="FL164" s="119"/>
      <c r="FM164" s="119"/>
      <c r="FN164" s="119"/>
      <c r="FO164" s="119"/>
      <c r="FP164" s="119"/>
      <c r="FQ164" s="119"/>
      <c r="FR164" s="119"/>
      <c r="FS164" s="119"/>
      <c r="FT164" s="119"/>
      <c r="FU164" s="119"/>
      <c r="FV164" s="119"/>
      <c r="FW164" s="119"/>
      <c r="FX164" s="119"/>
      <c r="FY164" s="119"/>
      <c r="FZ164" s="119"/>
      <c r="GA164" s="119"/>
      <c r="GB164" s="119"/>
      <c r="GC164" s="119"/>
      <c r="GD164" s="119"/>
      <c r="GE164" s="119"/>
      <c r="GF164" s="119"/>
      <c r="GG164" s="119"/>
      <c r="GH164" s="119"/>
      <c r="GI164" s="119"/>
      <c r="GJ164" s="119"/>
      <c r="GK164" s="119"/>
      <c r="GL164" s="119"/>
      <c r="GM164" s="119"/>
      <c r="GN164" s="119"/>
      <c r="GO164" s="119"/>
      <c r="GP164" s="119"/>
      <c r="GQ164" s="119"/>
      <c r="GR164" s="119"/>
      <c r="GS164" s="119"/>
      <c r="GT164" s="119"/>
      <c r="GU164" s="119"/>
      <c r="GV164" s="119"/>
      <c r="GW164" s="119"/>
      <c r="GX164" s="119"/>
      <c r="GY164" s="119"/>
      <c r="GZ164" s="119"/>
      <c r="HA164" s="119"/>
      <c r="HB164" s="119"/>
      <c r="HC164" s="119"/>
      <c r="HD164" s="119"/>
      <c r="HE164" s="119"/>
      <c r="HF164" s="119"/>
      <c r="HG164" s="119"/>
      <c r="HH164" s="119"/>
      <c r="HI164" s="119"/>
      <c r="HJ164" s="119"/>
      <c r="HK164" s="119"/>
      <c r="HL164" s="119"/>
      <c r="HM164" s="119"/>
      <c r="HN164" s="119"/>
      <c r="HO164" s="119"/>
      <c r="HP164" s="119"/>
      <c r="HQ164" s="119"/>
      <c r="HR164" s="119"/>
      <c r="HS164" s="119"/>
      <c r="HT164" s="119"/>
      <c r="HU164" s="119"/>
      <c r="HV164" s="119"/>
      <c r="HW164" s="119"/>
      <c r="HX164" s="119"/>
      <c r="HY164" s="119"/>
      <c r="HZ164" s="119"/>
      <c r="IA164" s="119"/>
      <c r="IB164" s="119"/>
      <c r="IC164" s="119"/>
      <c r="ID164" s="119"/>
      <c r="IE164" s="119"/>
      <c r="IF164" s="119"/>
      <c r="IG164" s="119"/>
      <c r="IH164" s="119"/>
      <c r="II164" s="119"/>
      <c r="IJ164" s="119"/>
      <c r="IK164" s="119"/>
      <c r="IL164" s="119"/>
      <c r="IM164" s="119"/>
      <c r="IN164" s="119"/>
      <c r="IO164" s="119"/>
      <c r="IP164" s="119"/>
      <c r="IQ164" s="119"/>
      <c r="IR164" s="119"/>
      <c r="IS164" s="119"/>
      <c r="IT164" s="119"/>
      <c r="IU164" s="119"/>
      <c r="IV164" s="119"/>
      <c r="IW164" s="119"/>
      <c r="IX164" s="119"/>
      <c r="IY164" s="119"/>
      <c r="IZ164" s="119"/>
      <c r="JA164" s="119"/>
      <c r="JB164" s="119"/>
      <c r="JC164" s="119"/>
      <c r="JD164" s="119"/>
      <c r="JE164" s="119"/>
      <c r="JF164" s="119"/>
      <c r="JG164" s="119"/>
    </row>
    <row r="165" spans="1:267" ht="63.75" customHeight="1" x14ac:dyDescent="0.2">
      <c r="A165" s="239">
        <v>54</v>
      </c>
      <c r="B165" s="131" t="s">
        <v>609</v>
      </c>
      <c r="C165" s="137" t="s">
        <v>47</v>
      </c>
      <c r="D165" s="137" t="s">
        <v>632</v>
      </c>
      <c r="E165" s="144" t="s">
        <v>633</v>
      </c>
      <c r="F165" s="160" t="s">
        <v>634</v>
      </c>
      <c r="G165" s="147" t="s">
        <v>29</v>
      </c>
      <c r="H165" s="93" t="s">
        <v>623</v>
      </c>
      <c r="I165" s="137" t="s">
        <v>269</v>
      </c>
      <c r="J165" s="137" t="s">
        <v>47</v>
      </c>
      <c r="K165" s="137" t="s">
        <v>35</v>
      </c>
      <c r="L165" s="143">
        <v>180</v>
      </c>
      <c r="M165" s="137" t="s">
        <v>31</v>
      </c>
      <c r="N165" s="95">
        <v>153450</v>
      </c>
      <c r="O165" s="134">
        <v>44294</v>
      </c>
      <c r="P165" s="140">
        <v>44365</v>
      </c>
      <c r="Q165" s="139">
        <f t="shared" si="7"/>
        <v>155</v>
      </c>
      <c r="R165" s="369"/>
      <c r="S165" s="48">
        <v>990</v>
      </c>
      <c r="T165" s="141">
        <f>U165*100%/N165</f>
        <v>0</v>
      </c>
      <c r="U165" s="142">
        <v>0</v>
      </c>
      <c r="V165" s="130" t="s">
        <v>635</v>
      </c>
      <c r="W165" s="240" t="s">
        <v>636</v>
      </c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  <c r="AV165" s="119"/>
      <c r="AW165" s="119"/>
      <c r="AX165" s="119"/>
      <c r="AY165" s="119"/>
      <c r="AZ165" s="119"/>
      <c r="BA165" s="119"/>
      <c r="BB165" s="119"/>
      <c r="BC165" s="119"/>
      <c r="BD165" s="119"/>
      <c r="BE165" s="119"/>
      <c r="BF165" s="119"/>
      <c r="BG165" s="119"/>
      <c r="BH165" s="119"/>
      <c r="BI165" s="119"/>
      <c r="BJ165" s="119"/>
      <c r="BK165" s="119"/>
      <c r="BL165" s="119"/>
      <c r="BM165" s="119"/>
      <c r="BN165" s="119"/>
      <c r="BO165" s="119"/>
      <c r="BP165" s="119"/>
      <c r="BQ165" s="119"/>
      <c r="BR165" s="119"/>
      <c r="BS165" s="119"/>
      <c r="BT165" s="119"/>
      <c r="BU165" s="119"/>
      <c r="BV165" s="119"/>
      <c r="BW165" s="119"/>
      <c r="BX165" s="119"/>
      <c r="BY165" s="119"/>
      <c r="BZ165" s="119"/>
      <c r="CA165" s="119"/>
      <c r="CB165" s="119"/>
      <c r="CC165" s="119"/>
      <c r="CD165" s="119"/>
      <c r="CE165" s="119"/>
      <c r="CF165" s="119"/>
      <c r="CG165" s="119"/>
      <c r="CH165" s="119"/>
      <c r="CI165" s="119"/>
      <c r="CJ165" s="119"/>
      <c r="CK165" s="119"/>
      <c r="CL165" s="119"/>
      <c r="CM165" s="119"/>
      <c r="CN165" s="119"/>
      <c r="CO165" s="119"/>
      <c r="CP165" s="119"/>
      <c r="CQ165" s="119"/>
      <c r="CR165" s="119"/>
      <c r="CS165" s="119"/>
      <c r="CT165" s="119"/>
      <c r="CU165" s="119"/>
      <c r="CV165" s="119"/>
      <c r="CW165" s="119"/>
      <c r="CX165" s="119"/>
      <c r="CY165" s="119"/>
      <c r="CZ165" s="119"/>
      <c r="DA165" s="119"/>
      <c r="DB165" s="119"/>
      <c r="DC165" s="119"/>
      <c r="DD165" s="119"/>
      <c r="DE165" s="119"/>
      <c r="DF165" s="119"/>
      <c r="DG165" s="119"/>
      <c r="DH165" s="119"/>
      <c r="DI165" s="119"/>
      <c r="DJ165" s="119"/>
      <c r="DK165" s="119"/>
      <c r="DL165" s="119"/>
      <c r="DM165" s="119"/>
      <c r="DN165" s="119"/>
      <c r="DO165" s="119"/>
      <c r="DP165" s="119"/>
      <c r="DQ165" s="119"/>
      <c r="DR165" s="119"/>
      <c r="DS165" s="119"/>
      <c r="DT165" s="119"/>
      <c r="DU165" s="119"/>
      <c r="DV165" s="119"/>
      <c r="DW165" s="119"/>
      <c r="DX165" s="119"/>
      <c r="DY165" s="119"/>
      <c r="DZ165" s="119"/>
      <c r="EA165" s="119"/>
      <c r="EB165" s="119"/>
      <c r="EC165" s="119"/>
      <c r="ED165" s="119"/>
      <c r="EE165" s="119"/>
      <c r="EF165" s="119"/>
      <c r="EG165" s="119"/>
      <c r="EH165" s="119"/>
      <c r="EI165" s="119"/>
      <c r="EJ165" s="119"/>
      <c r="EK165" s="119"/>
      <c r="EL165" s="119"/>
      <c r="EM165" s="119"/>
      <c r="EN165" s="119"/>
      <c r="EO165" s="119"/>
      <c r="EP165" s="119"/>
      <c r="EQ165" s="119"/>
      <c r="ER165" s="119"/>
      <c r="ES165" s="119"/>
      <c r="ET165" s="119"/>
      <c r="EU165" s="119"/>
      <c r="EV165" s="119"/>
      <c r="EW165" s="119"/>
      <c r="EX165" s="119"/>
      <c r="EY165" s="119"/>
      <c r="EZ165" s="119"/>
      <c r="FA165" s="119"/>
      <c r="FB165" s="119"/>
      <c r="FC165" s="119"/>
      <c r="FD165" s="119"/>
      <c r="FE165" s="119"/>
      <c r="FF165" s="119"/>
      <c r="FG165" s="119"/>
      <c r="FH165" s="119"/>
      <c r="FI165" s="119"/>
      <c r="FJ165" s="119"/>
      <c r="FK165" s="119"/>
      <c r="FL165" s="119"/>
      <c r="FM165" s="119"/>
      <c r="FN165" s="119"/>
      <c r="FO165" s="119"/>
      <c r="FP165" s="119"/>
      <c r="FQ165" s="119"/>
      <c r="FR165" s="119"/>
      <c r="FS165" s="119"/>
      <c r="FT165" s="119"/>
      <c r="FU165" s="119"/>
      <c r="FV165" s="119"/>
      <c r="FW165" s="119"/>
      <c r="FX165" s="119"/>
      <c r="FY165" s="119"/>
      <c r="FZ165" s="119"/>
      <c r="GA165" s="119"/>
      <c r="GB165" s="119"/>
      <c r="GC165" s="119"/>
      <c r="GD165" s="119"/>
      <c r="GE165" s="119"/>
      <c r="GF165" s="119"/>
      <c r="GG165" s="119"/>
      <c r="GH165" s="119"/>
      <c r="GI165" s="119"/>
      <c r="GJ165" s="119"/>
      <c r="GK165" s="119"/>
      <c r="GL165" s="119"/>
      <c r="GM165" s="119"/>
      <c r="GN165" s="119"/>
      <c r="GO165" s="119"/>
      <c r="GP165" s="119"/>
      <c r="GQ165" s="119"/>
      <c r="GR165" s="119"/>
      <c r="GS165" s="119"/>
      <c r="GT165" s="119"/>
      <c r="GU165" s="119"/>
      <c r="GV165" s="119"/>
      <c r="GW165" s="119"/>
      <c r="GX165" s="119"/>
      <c r="GY165" s="119"/>
      <c r="GZ165" s="119"/>
      <c r="HA165" s="119"/>
      <c r="HB165" s="119"/>
      <c r="HC165" s="119"/>
      <c r="HD165" s="119"/>
      <c r="HE165" s="119"/>
      <c r="HF165" s="119"/>
      <c r="HG165" s="119"/>
      <c r="HH165" s="119"/>
      <c r="HI165" s="119"/>
      <c r="HJ165" s="119"/>
      <c r="HK165" s="119"/>
      <c r="HL165" s="119"/>
      <c r="HM165" s="119"/>
      <c r="HN165" s="119"/>
      <c r="HO165" s="119"/>
      <c r="HP165" s="119"/>
      <c r="HQ165" s="119"/>
      <c r="HR165" s="119"/>
      <c r="HS165" s="119"/>
      <c r="HT165" s="119"/>
      <c r="HU165" s="119"/>
      <c r="HV165" s="119"/>
      <c r="HW165" s="119"/>
      <c r="HX165" s="119"/>
      <c r="HY165" s="119"/>
      <c r="HZ165" s="119"/>
      <c r="IA165" s="119"/>
      <c r="IB165" s="119"/>
      <c r="IC165" s="119"/>
      <c r="ID165" s="119"/>
      <c r="IE165" s="119"/>
      <c r="IF165" s="119"/>
      <c r="IG165" s="119"/>
      <c r="IH165" s="119"/>
      <c r="II165" s="119"/>
      <c r="IJ165" s="119"/>
      <c r="IK165" s="119"/>
      <c r="IL165" s="119"/>
      <c r="IM165" s="119"/>
      <c r="IN165" s="119"/>
      <c r="IO165" s="119"/>
      <c r="IP165" s="119"/>
      <c r="IQ165" s="119"/>
      <c r="IR165" s="119"/>
      <c r="IS165" s="119"/>
      <c r="IT165" s="119"/>
      <c r="IU165" s="119"/>
      <c r="IV165" s="119"/>
      <c r="IW165" s="119"/>
      <c r="IX165" s="119"/>
      <c r="IY165" s="119"/>
      <c r="IZ165" s="119"/>
      <c r="JA165" s="119"/>
      <c r="JB165" s="119"/>
      <c r="JC165" s="119"/>
      <c r="JD165" s="119"/>
      <c r="JE165" s="119"/>
      <c r="JF165" s="119"/>
      <c r="JG165" s="119"/>
    </row>
    <row r="166" spans="1:267" ht="63.75" customHeight="1" x14ac:dyDescent="0.2">
      <c r="A166" s="239">
        <v>55</v>
      </c>
      <c r="B166" s="131" t="s">
        <v>609</v>
      </c>
      <c r="C166" s="137" t="s">
        <v>47</v>
      </c>
      <c r="D166" s="137" t="s">
        <v>637</v>
      </c>
      <c r="E166" s="144" t="s">
        <v>638</v>
      </c>
      <c r="F166" s="160" t="s">
        <v>639</v>
      </c>
      <c r="G166" s="147" t="s">
        <v>29</v>
      </c>
      <c r="H166" s="93" t="s">
        <v>55</v>
      </c>
      <c r="I166" s="137" t="s">
        <v>640</v>
      </c>
      <c r="J166" s="137" t="s">
        <v>47</v>
      </c>
      <c r="K166" s="137" t="s">
        <v>640</v>
      </c>
      <c r="L166" s="143">
        <v>180</v>
      </c>
      <c r="M166" s="137" t="s">
        <v>31</v>
      </c>
      <c r="N166" s="95">
        <v>784800</v>
      </c>
      <c r="O166" s="134">
        <v>44284</v>
      </c>
      <c r="P166" s="140">
        <v>44358</v>
      </c>
      <c r="Q166" s="139">
        <f t="shared" si="7"/>
        <v>75</v>
      </c>
      <c r="R166" s="135" t="s">
        <v>34</v>
      </c>
      <c r="S166" s="48">
        <v>10464</v>
      </c>
      <c r="T166" s="141">
        <f>U166*100%/N166</f>
        <v>0.22082554791029563</v>
      </c>
      <c r="U166" s="142">
        <v>173303.89</v>
      </c>
      <c r="V166" s="130" t="s">
        <v>641</v>
      </c>
      <c r="W166" s="240" t="s">
        <v>642</v>
      </c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/>
      <c r="BH166" s="119"/>
      <c r="BI166" s="119"/>
      <c r="BJ166" s="119"/>
      <c r="BK166" s="119"/>
      <c r="BL166" s="119"/>
      <c r="BM166" s="119"/>
      <c r="BN166" s="119"/>
      <c r="BO166" s="119"/>
      <c r="BP166" s="119"/>
      <c r="BQ166" s="119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19"/>
      <c r="CB166" s="119"/>
      <c r="CC166" s="119"/>
      <c r="CD166" s="119"/>
      <c r="CE166" s="119"/>
      <c r="CF166" s="119"/>
      <c r="CG166" s="119"/>
      <c r="CH166" s="119"/>
      <c r="CI166" s="119"/>
      <c r="CJ166" s="119"/>
      <c r="CK166" s="119"/>
      <c r="CL166" s="119"/>
      <c r="CM166" s="119"/>
      <c r="CN166" s="119"/>
      <c r="CO166" s="119"/>
      <c r="CP166" s="119"/>
      <c r="CQ166" s="119"/>
      <c r="CR166" s="119"/>
      <c r="CS166" s="119"/>
      <c r="CT166" s="119"/>
      <c r="CU166" s="119"/>
      <c r="CV166" s="119"/>
      <c r="CW166" s="119"/>
      <c r="CX166" s="119"/>
      <c r="CY166" s="119"/>
      <c r="CZ166" s="119"/>
      <c r="DA166" s="119"/>
      <c r="DB166" s="119"/>
      <c r="DC166" s="119"/>
      <c r="DD166" s="119"/>
      <c r="DE166" s="119"/>
      <c r="DF166" s="119"/>
      <c r="DG166" s="119"/>
      <c r="DH166" s="119"/>
      <c r="DI166" s="119"/>
      <c r="DJ166" s="119"/>
      <c r="DK166" s="119"/>
      <c r="DL166" s="119"/>
      <c r="DM166" s="119"/>
      <c r="DN166" s="119"/>
      <c r="DO166" s="119"/>
      <c r="DP166" s="119"/>
      <c r="DQ166" s="119"/>
      <c r="DR166" s="119"/>
      <c r="DS166" s="119"/>
      <c r="DT166" s="119"/>
      <c r="DU166" s="119"/>
      <c r="DV166" s="119"/>
      <c r="DW166" s="119"/>
      <c r="DX166" s="119"/>
      <c r="DY166" s="119"/>
      <c r="DZ166" s="119"/>
      <c r="EA166" s="119"/>
      <c r="EB166" s="119"/>
      <c r="EC166" s="119"/>
      <c r="ED166" s="119"/>
      <c r="EE166" s="119"/>
      <c r="EF166" s="119"/>
      <c r="EG166" s="119"/>
      <c r="EH166" s="119"/>
      <c r="EI166" s="119"/>
      <c r="EJ166" s="119"/>
      <c r="EK166" s="119"/>
      <c r="EL166" s="119"/>
      <c r="EM166" s="119"/>
      <c r="EN166" s="119"/>
      <c r="EO166" s="119"/>
      <c r="EP166" s="119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19"/>
      <c r="FA166" s="119"/>
      <c r="FB166" s="119"/>
      <c r="FC166" s="119"/>
      <c r="FD166" s="119"/>
      <c r="FE166" s="119"/>
      <c r="FF166" s="119"/>
      <c r="FG166" s="119"/>
      <c r="FH166" s="119"/>
      <c r="FI166" s="119"/>
      <c r="FJ166" s="119"/>
      <c r="FK166" s="119"/>
      <c r="FL166" s="119"/>
      <c r="FM166" s="119"/>
      <c r="FN166" s="119"/>
      <c r="FO166" s="119"/>
      <c r="FP166" s="119"/>
      <c r="FQ166" s="119"/>
      <c r="FR166" s="119"/>
      <c r="FS166" s="119"/>
      <c r="FT166" s="119"/>
      <c r="FU166" s="119"/>
      <c r="FV166" s="119"/>
      <c r="FW166" s="119"/>
      <c r="FX166" s="119"/>
      <c r="FY166" s="119"/>
      <c r="FZ166" s="119"/>
      <c r="GA166" s="119"/>
      <c r="GB166" s="119"/>
      <c r="GC166" s="119"/>
      <c r="GD166" s="119"/>
      <c r="GE166" s="119"/>
      <c r="GF166" s="119"/>
      <c r="GG166" s="119"/>
      <c r="GH166" s="119"/>
      <c r="GI166" s="119"/>
      <c r="GJ166" s="119"/>
      <c r="GK166" s="119"/>
      <c r="GL166" s="119"/>
      <c r="GM166" s="119"/>
      <c r="GN166" s="119"/>
      <c r="GO166" s="119"/>
      <c r="GP166" s="119"/>
      <c r="GQ166" s="119"/>
      <c r="GR166" s="119"/>
      <c r="GS166" s="119"/>
      <c r="GT166" s="119"/>
      <c r="GU166" s="119"/>
      <c r="GV166" s="119"/>
      <c r="GW166" s="119"/>
      <c r="GX166" s="119"/>
      <c r="GY166" s="119"/>
      <c r="GZ166" s="119"/>
      <c r="HA166" s="119"/>
      <c r="HB166" s="119"/>
      <c r="HC166" s="119"/>
      <c r="HD166" s="119"/>
      <c r="HE166" s="119"/>
      <c r="HF166" s="119"/>
      <c r="HG166" s="119"/>
      <c r="HH166" s="119"/>
      <c r="HI166" s="119"/>
      <c r="HJ166" s="119"/>
      <c r="HK166" s="119"/>
      <c r="HL166" s="119"/>
      <c r="HM166" s="119"/>
      <c r="HN166" s="119"/>
      <c r="HO166" s="119"/>
      <c r="HP166" s="119"/>
      <c r="HQ166" s="119"/>
      <c r="HR166" s="119"/>
      <c r="HS166" s="119"/>
      <c r="HT166" s="119"/>
      <c r="HU166" s="119"/>
      <c r="HV166" s="119"/>
      <c r="HW166" s="119"/>
      <c r="HX166" s="119"/>
      <c r="HY166" s="119"/>
      <c r="HZ166" s="119"/>
      <c r="IA166" s="119"/>
      <c r="IB166" s="119"/>
      <c r="IC166" s="119"/>
      <c r="ID166" s="119"/>
      <c r="IE166" s="119"/>
      <c r="IF166" s="119"/>
      <c r="IG166" s="119"/>
      <c r="IH166" s="119"/>
      <c r="II166" s="119"/>
      <c r="IJ166" s="119"/>
      <c r="IK166" s="119"/>
      <c r="IL166" s="119"/>
      <c r="IM166" s="119"/>
      <c r="IN166" s="119"/>
      <c r="IO166" s="119"/>
      <c r="IP166" s="119"/>
      <c r="IQ166" s="119"/>
      <c r="IR166" s="119"/>
      <c r="IS166" s="119"/>
      <c r="IT166" s="119"/>
      <c r="IU166" s="119"/>
      <c r="IV166" s="119"/>
      <c r="IW166" s="119"/>
      <c r="IX166" s="119"/>
      <c r="IY166" s="119"/>
      <c r="IZ166" s="119"/>
      <c r="JA166" s="119"/>
      <c r="JB166" s="119"/>
      <c r="JC166" s="119"/>
      <c r="JD166" s="119"/>
      <c r="JE166" s="119"/>
      <c r="JF166" s="119"/>
      <c r="JG166" s="119"/>
    </row>
    <row r="167" spans="1:267" ht="63.75" customHeight="1" x14ac:dyDescent="0.2">
      <c r="A167" s="436">
        <v>56</v>
      </c>
      <c r="B167" s="353" t="s">
        <v>609</v>
      </c>
      <c r="C167" s="354" t="s">
        <v>47</v>
      </c>
      <c r="D167" s="354" t="s">
        <v>643</v>
      </c>
      <c r="E167" s="356" t="s">
        <v>644</v>
      </c>
      <c r="F167" s="160" t="s">
        <v>645</v>
      </c>
      <c r="G167" s="400" t="s">
        <v>52</v>
      </c>
      <c r="H167" s="455" t="s">
        <v>55</v>
      </c>
      <c r="I167" s="354" t="s">
        <v>646</v>
      </c>
      <c r="J167" s="354" t="s">
        <v>47</v>
      </c>
      <c r="K167" s="354" t="s">
        <v>33</v>
      </c>
      <c r="L167" s="374">
        <v>85</v>
      </c>
      <c r="M167" s="354" t="s">
        <v>31</v>
      </c>
      <c r="N167" s="95">
        <v>258214.8</v>
      </c>
      <c r="O167" s="368">
        <v>44312</v>
      </c>
      <c r="P167" s="371">
        <v>44365</v>
      </c>
      <c r="Q167" s="139">
        <f t="shared" si="7"/>
        <v>912.4197879858657</v>
      </c>
      <c r="R167" s="369" t="s">
        <v>34</v>
      </c>
      <c r="S167" s="48">
        <v>283</v>
      </c>
      <c r="T167" s="375">
        <f>U167*100%/302993.94</f>
        <v>0</v>
      </c>
      <c r="U167" s="355">
        <v>0</v>
      </c>
      <c r="V167" s="373" t="s">
        <v>647</v>
      </c>
      <c r="W167" s="438" t="s">
        <v>648</v>
      </c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  <c r="AV167" s="119"/>
      <c r="AW167" s="119"/>
      <c r="AX167" s="119"/>
      <c r="AY167" s="119"/>
      <c r="AZ167" s="119"/>
      <c r="BA167" s="119"/>
      <c r="BB167" s="119"/>
      <c r="BC167" s="119"/>
      <c r="BD167" s="119"/>
      <c r="BE167" s="119"/>
      <c r="BF167" s="119"/>
      <c r="BG167" s="119"/>
      <c r="BH167" s="119"/>
      <c r="BI167" s="119"/>
      <c r="BJ167" s="119"/>
      <c r="BK167" s="119"/>
      <c r="BL167" s="119"/>
      <c r="BM167" s="119"/>
      <c r="BN167" s="119"/>
      <c r="BO167" s="119"/>
      <c r="BP167" s="119"/>
      <c r="BQ167" s="119"/>
      <c r="BR167" s="119"/>
      <c r="BS167" s="119"/>
      <c r="BT167" s="119"/>
      <c r="BU167" s="119"/>
      <c r="BV167" s="119"/>
      <c r="BW167" s="119"/>
      <c r="BX167" s="119"/>
      <c r="BY167" s="119"/>
      <c r="BZ167" s="119"/>
      <c r="CA167" s="119"/>
      <c r="CB167" s="119"/>
      <c r="CC167" s="119"/>
      <c r="CD167" s="119"/>
      <c r="CE167" s="119"/>
      <c r="CF167" s="119"/>
      <c r="CG167" s="119"/>
      <c r="CH167" s="119"/>
      <c r="CI167" s="119"/>
      <c r="CJ167" s="119"/>
      <c r="CK167" s="119"/>
      <c r="CL167" s="119"/>
      <c r="CM167" s="119"/>
      <c r="CN167" s="119"/>
      <c r="CO167" s="119"/>
      <c r="CP167" s="119"/>
      <c r="CQ167" s="119"/>
      <c r="CR167" s="119"/>
      <c r="CS167" s="119"/>
      <c r="CT167" s="119"/>
      <c r="CU167" s="119"/>
      <c r="CV167" s="119"/>
      <c r="CW167" s="119"/>
      <c r="CX167" s="119"/>
      <c r="CY167" s="119"/>
      <c r="CZ167" s="119"/>
      <c r="DA167" s="119"/>
      <c r="DB167" s="119"/>
      <c r="DC167" s="119"/>
      <c r="DD167" s="119"/>
      <c r="DE167" s="119"/>
      <c r="DF167" s="119"/>
      <c r="DG167" s="119"/>
      <c r="DH167" s="119"/>
      <c r="DI167" s="119"/>
      <c r="DJ167" s="119"/>
      <c r="DK167" s="119"/>
      <c r="DL167" s="119"/>
      <c r="DM167" s="119"/>
      <c r="DN167" s="119"/>
      <c r="DO167" s="119"/>
      <c r="DP167" s="119"/>
      <c r="DQ167" s="119"/>
      <c r="DR167" s="119"/>
      <c r="DS167" s="119"/>
      <c r="DT167" s="119"/>
      <c r="DU167" s="119"/>
      <c r="DV167" s="119"/>
      <c r="DW167" s="119"/>
      <c r="DX167" s="119"/>
      <c r="DY167" s="119"/>
      <c r="DZ167" s="119"/>
      <c r="EA167" s="119"/>
      <c r="EB167" s="119"/>
      <c r="EC167" s="119"/>
      <c r="ED167" s="119"/>
      <c r="EE167" s="119"/>
      <c r="EF167" s="119"/>
      <c r="EG167" s="119"/>
      <c r="EH167" s="119"/>
      <c r="EI167" s="119"/>
      <c r="EJ167" s="119"/>
      <c r="EK167" s="119"/>
      <c r="EL167" s="119"/>
      <c r="EM167" s="119"/>
      <c r="EN167" s="119"/>
      <c r="EO167" s="119"/>
      <c r="EP167" s="119"/>
      <c r="EQ167" s="119"/>
      <c r="ER167" s="119"/>
      <c r="ES167" s="119"/>
      <c r="ET167" s="119"/>
      <c r="EU167" s="119"/>
      <c r="EV167" s="119"/>
      <c r="EW167" s="119"/>
      <c r="EX167" s="119"/>
      <c r="EY167" s="119"/>
      <c r="EZ167" s="119"/>
      <c r="FA167" s="119"/>
      <c r="FB167" s="119"/>
      <c r="FC167" s="119"/>
      <c r="FD167" s="119"/>
      <c r="FE167" s="119"/>
      <c r="FF167" s="119"/>
      <c r="FG167" s="119"/>
      <c r="FH167" s="119"/>
      <c r="FI167" s="119"/>
      <c r="FJ167" s="119"/>
      <c r="FK167" s="119"/>
      <c r="FL167" s="119"/>
      <c r="FM167" s="119"/>
      <c r="FN167" s="119"/>
      <c r="FO167" s="119"/>
      <c r="FP167" s="119"/>
      <c r="FQ167" s="119"/>
      <c r="FR167" s="119"/>
      <c r="FS167" s="119"/>
      <c r="FT167" s="119"/>
      <c r="FU167" s="119"/>
      <c r="FV167" s="119"/>
      <c r="FW167" s="119"/>
      <c r="FX167" s="119"/>
      <c r="FY167" s="119"/>
      <c r="FZ167" s="119"/>
      <c r="GA167" s="119"/>
      <c r="GB167" s="119"/>
      <c r="GC167" s="119"/>
      <c r="GD167" s="119"/>
      <c r="GE167" s="119"/>
      <c r="GF167" s="119"/>
      <c r="GG167" s="119"/>
      <c r="GH167" s="119"/>
      <c r="GI167" s="119"/>
      <c r="GJ167" s="119"/>
      <c r="GK167" s="119"/>
      <c r="GL167" s="119"/>
      <c r="GM167" s="119"/>
      <c r="GN167" s="119"/>
      <c r="GO167" s="119"/>
      <c r="GP167" s="119"/>
      <c r="GQ167" s="119"/>
      <c r="GR167" s="119"/>
      <c r="GS167" s="119"/>
      <c r="GT167" s="119"/>
      <c r="GU167" s="119"/>
      <c r="GV167" s="119"/>
      <c r="GW167" s="119"/>
      <c r="GX167" s="119"/>
      <c r="GY167" s="119"/>
      <c r="GZ167" s="119"/>
      <c r="HA167" s="119"/>
      <c r="HB167" s="119"/>
      <c r="HC167" s="119"/>
      <c r="HD167" s="119"/>
      <c r="HE167" s="119"/>
      <c r="HF167" s="119"/>
      <c r="HG167" s="119"/>
      <c r="HH167" s="119"/>
      <c r="HI167" s="119"/>
      <c r="HJ167" s="119"/>
      <c r="HK167" s="119"/>
      <c r="HL167" s="119"/>
      <c r="HM167" s="119"/>
      <c r="HN167" s="119"/>
      <c r="HO167" s="119"/>
      <c r="HP167" s="119"/>
      <c r="HQ167" s="119"/>
      <c r="HR167" s="119"/>
      <c r="HS167" s="119"/>
      <c r="HT167" s="119"/>
      <c r="HU167" s="119"/>
      <c r="HV167" s="119"/>
      <c r="HW167" s="119"/>
      <c r="HX167" s="119"/>
      <c r="HY167" s="119"/>
      <c r="HZ167" s="119"/>
      <c r="IA167" s="119"/>
      <c r="IB167" s="119"/>
      <c r="IC167" s="119"/>
      <c r="ID167" s="119"/>
      <c r="IE167" s="119"/>
      <c r="IF167" s="119"/>
      <c r="IG167" s="119"/>
      <c r="IH167" s="119"/>
      <c r="II167" s="119"/>
      <c r="IJ167" s="119"/>
      <c r="IK167" s="119"/>
      <c r="IL167" s="119"/>
      <c r="IM167" s="119"/>
      <c r="IN167" s="119"/>
      <c r="IO167" s="119"/>
      <c r="IP167" s="119"/>
      <c r="IQ167" s="119"/>
      <c r="IR167" s="119"/>
      <c r="IS167" s="119"/>
      <c r="IT167" s="119"/>
      <c r="IU167" s="119"/>
      <c r="IV167" s="119"/>
      <c r="IW167" s="119"/>
      <c r="IX167" s="119"/>
      <c r="IY167" s="119"/>
      <c r="IZ167" s="119"/>
      <c r="JA167" s="119"/>
      <c r="JB167" s="119"/>
      <c r="JC167" s="119"/>
      <c r="JD167" s="119"/>
      <c r="JE167" s="119"/>
      <c r="JF167" s="119"/>
      <c r="JG167" s="119"/>
    </row>
    <row r="168" spans="1:267" ht="63.75" customHeight="1" x14ac:dyDescent="0.2">
      <c r="A168" s="436"/>
      <c r="B168" s="353"/>
      <c r="C168" s="354"/>
      <c r="D168" s="354"/>
      <c r="E168" s="356"/>
      <c r="F168" s="160" t="s">
        <v>307</v>
      </c>
      <c r="G168" s="400"/>
      <c r="H168" s="455"/>
      <c r="I168" s="354"/>
      <c r="J168" s="354"/>
      <c r="K168" s="354"/>
      <c r="L168" s="374"/>
      <c r="M168" s="354"/>
      <c r="N168" s="95">
        <v>44779.14</v>
      </c>
      <c r="O168" s="368"/>
      <c r="P168" s="371"/>
      <c r="Q168" s="139">
        <f t="shared" si="7"/>
        <v>439.01117647058823</v>
      </c>
      <c r="R168" s="369"/>
      <c r="S168" s="48">
        <v>102</v>
      </c>
      <c r="T168" s="375"/>
      <c r="U168" s="355"/>
      <c r="V168" s="373"/>
      <c r="W168" s="438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  <c r="AV168" s="119"/>
      <c r="AW168" s="119"/>
      <c r="AX168" s="119"/>
      <c r="AY168" s="119"/>
      <c r="AZ168" s="119"/>
      <c r="BA168" s="119"/>
      <c r="BB168" s="119"/>
      <c r="BC168" s="119"/>
      <c r="BD168" s="119"/>
      <c r="BE168" s="119"/>
      <c r="BF168" s="119"/>
      <c r="BG168" s="119"/>
      <c r="BH168" s="119"/>
      <c r="BI168" s="119"/>
      <c r="BJ168" s="119"/>
      <c r="BK168" s="119"/>
      <c r="BL168" s="119"/>
      <c r="BM168" s="119"/>
      <c r="BN168" s="119"/>
      <c r="BO168" s="119"/>
      <c r="BP168" s="119"/>
      <c r="BQ168" s="119"/>
      <c r="BR168" s="119"/>
      <c r="BS168" s="119"/>
      <c r="BT168" s="119"/>
      <c r="BU168" s="119"/>
      <c r="BV168" s="119"/>
      <c r="BW168" s="119"/>
      <c r="BX168" s="119"/>
      <c r="BY168" s="119"/>
      <c r="BZ168" s="119"/>
      <c r="CA168" s="119"/>
      <c r="CB168" s="119"/>
      <c r="CC168" s="119"/>
      <c r="CD168" s="119"/>
      <c r="CE168" s="119"/>
      <c r="CF168" s="119"/>
      <c r="CG168" s="119"/>
      <c r="CH168" s="119"/>
      <c r="CI168" s="119"/>
      <c r="CJ168" s="119"/>
      <c r="CK168" s="119"/>
      <c r="CL168" s="119"/>
      <c r="CM168" s="119"/>
      <c r="CN168" s="119"/>
      <c r="CO168" s="119"/>
      <c r="CP168" s="119"/>
      <c r="CQ168" s="119"/>
      <c r="CR168" s="119"/>
      <c r="CS168" s="119"/>
      <c r="CT168" s="119"/>
      <c r="CU168" s="119"/>
      <c r="CV168" s="119"/>
      <c r="CW168" s="119"/>
      <c r="CX168" s="119"/>
      <c r="CY168" s="119"/>
      <c r="CZ168" s="119"/>
      <c r="DA168" s="119"/>
      <c r="DB168" s="119"/>
      <c r="DC168" s="119"/>
      <c r="DD168" s="119"/>
      <c r="DE168" s="119"/>
      <c r="DF168" s="119"/>
      <c r="DG168" s="119"/>
      <c r="DH168" s="119"/>
      <c r="DI168" s="119"/>
      <c r="DJ168" s="119"/>
      <c r="DK168" s="119"/>
      <c r="DL168" s="119"/>
      <c r="DM168" s="119"/>
      <c r="DN168" s="119"/>
      <c r="DO168" s="119"/>
      <c r="DP168" s="119"/>
      <c r="DQ168" s="119"/>
      <c r="DR168" s="119"/>
      <c r="DS168" s="119"/>
      <c r="DT168" s="119"/>
      <c r="DU168" s="119"/>
      <c r="DV168" s="119"/>
      <c r="DW168" s="119"/>
      <c r="DX168" s="119"/>
      <c r="DY168" s="119"/>
      <c r="DZ168" s="119"/>
      <c r="EA168" s="119"/>
      <c r="EB168" s="119"/>
      <c r="EC168" s="119"/>
      <c r="ED168" s="119"/>
      <c r="EE168" s="119"/>
      <c r="EF168" s="119"/>
      <c r="EG168" s="119"/>
      <c r="EH168" s="119"/>
      <c r="EI168" s="119"/>
      <c r="EJ168" s="119"/>
      <c r="EK168" s="119"/>
      <c r="EL168" s="119"/>
      <c r="EM168" s="119"/>
      <c r="EN168" s="119"/>
      <c r="EO168" s="119"/>
      <c r="EP168" s="119"/>
      <c r="EQ168" s="119"/>
      <c r="ER168" s="119"/>
      <c r="ES168" s="119"/>
      <c r="ET168" s="119"/>
      <c r="EU168" s="119"/>
      <c r="EV168" s="119"/>
      <c r="EW168" s="119"/>
      <c r="EX168" s="119"/>
      <c r="EY168" s="119"/>
      <c r="EZ168" s="119"/>
      <c r="FA168" s="119"/>
      <c r="FB168" s="119"/>
      <c r="FC168" s="119"/>
      <c r="FD168" s="119"/>
      <c r="FE168" s="119"/>
      <c r="FF168" s="119"/>
      <c r="FG168" s="119"/>
      <c r="FH168" s="119"/>
      <c r="FI168" s="119"/>
      <c r="FJ168" s="119"/>
      <c r="FK168" s="119"/>
      <c r="FL168" s="119"/>
      <c r="FM168" s="119"/>
      <c r="FN168" s="119"/>
      <c r="FO168" s="119"/>
      <c r="FP168" s="119"/>
      <c r="FQ168" s="119"/>
      <c r="FR168" s="119"/>
      <c r="FS168" s="119"/>
      <c r="FT168" s="119"/>
      <c r="FU168" s="119"/>
      <c r="FV168" s="119"/>
      <c r="FW168" s="119"/>
      <c r="FX168" s="119"/>
      <c r="FY168" s="119"/>
      <c r="FZ168" s="119"/>
      <c r="GA168" s="119"/>
      <c r="GB168" s="119"/>
      <c r="GC168" s="119"/>
      <c r="GD168" s="119"/>
      <c r="GE168" s="119"/>
      <c r="GF168" s="119"/>
      <c r="GG168" s="119"/>
      <c r="GH168" s="119"/>
      <c r="GI168" s="119"/>
      <c r="GJ168" s="119"/>
      <c r="GK168" s="119"/>
      <c r="GL168" s="119"/>
      <c r="GM168" s="119"/>
      <c r="GN168" s="119"/>
      <c r="GO168" s="119"/>
      <c r="GP168" s="119"/>
      <c r="GQ168" s="119"/>
      <c r="GR168" s="119"/>
      <c r="GS168" s="119"/>
      <c r="GT168" s="119"/>
      <c r="GU168" s="119"/>
      <c r="GV168" s="119"/>
      <c r="GW168" s="119"/>
      <c r="GX168" s="119"/>
      <c r="GY168" s="119"/>
      <c r="GZ168" s="119"/>
      <c r="HA168" s="119"/>
      <c r="HB168" s="119"/>
      <c r="HC168" s="119"/>
      <c r="HD168" s="119"/>
      <c r="HE168" s="119"/>
      <c r="HF168" s="119"/>
      <c r="HG168" s="119"/>
      <c r="HH168" s="119"/>
      <c r="HI168" s="119"/>
      <c r="HJ168" s="119"/>
      <c r="HK168" s="119"/>
      <c r="HL168" s="119"/>
      <c r="HM168" s="119"/>
      <c r="HN168" s="119"/>
      <c r="HO168" s="119"/>
      <c r="HP168" s="119"/>
      <c r="HQ168" s="119"/>
      <c r="HR168" s="119"/>
      <c r="HS168" s="119"/>
      <c r="HT168" s="119"/>
      <c r="HU168" s="119"/>
      <c r="HV168" s="119"/>
      <c r="HW168" s="119"/>
      <c r="HX168" s="119"/>
      <c r="HY168" s="119"/>
      <c r="HZ168" s="119"/>
      <c r="IA168" s="119"/>
      <c r="IB168" s="119"/>
      <c r="IC168" s="119"/>
      <c r="ID168" s="119"/>
      <c r="IE168" s="119"/>
      <c r="IF168" s="119"/>
      <c r="IG168" s="119"/>
      <c r="IH168" s="119"/>
      <c r="II168" s="119"/>
      <c r="IJ168" s="119"/>
      <c r="IK168" s="119"/>
      <c r="IL168" s="119"/>
      <c r="IM168" s="119"/>
      <c r="IN168" s="119"/>
      <c r="IO168" s="119"/>
      <c r="IP168" s="119"/>
      <c r="IQ168" s="119"/>
      <c r="IR168" s="119"/>
      <c r="IS168" s="119"/>
      <c r="IT168" s="119"/>
      <c r="IU168" s="119"/>
      <c r="IV168" s="119"/>
      <c r="IW168" s="119"/>
      <c r="IX168" s="119"/>
      <c r="IY168" s="119"/>
      <c r="IZ168" s="119"/>
      <c r="JA168" s="119"/>
      <c r="JB168" s="119"/>
      <c r="JC168" s="119"/>
      <c r="JD168" s="119"/>
      <c r="JE168" s="119"/>
      <c r="JF168" s="119"/>
      <c r="JG168" s="119"/>
    </row>
    <row r="169" spans="1:267" ht="63.75" customHeight="1" x14ac:dyDescent="0.2">
      <c r="A169" s="239">
        <v>38</v>
      </c>
      <c r="B169" s="131" t="s">
        <v>649</v>
      </c>
      <c r="C169" s="131" t="s">
        <v>49</v>
      </c>
      <c r="D169" s="137" t="s">
        <v>650</v>
      </c>
      <c r="E169" s="131">
        <v>1238</v>
      </c>
      <c r="F169" s="160" t="s">
        <v>651</v>
      </c>
      <c r="G169" s="137" t="s">
        <v>37</v>
      </c>
      <c r="H169" s="150" t="s">
        <v>48</v>
      </c>
      <c r="I169" s="137" t="s">
        <v>37</v>
      </c>
      <c r="J169" s="131" t="s">
        <v>49</v>
      </c>
      <c r="K169" s="137" t="s">
        <v>37</v>
      </c>
      <c r="L169" s="132">
        <v>185</v>
      </c>
      <c r="M169" s="137" t="s">
        <v>31</v>
      </c>
      <c r="N169" s="95">
        <v>450000</v>
      </c>
      <c r="O169" s="134">
        <v>44284</v>
      </c>
      <c r="P169" s="134">
        <v>44302</v>
      </c>
      <c r="Q169" s="139">
        <f t="shared" si="7"/>
        <v>818.18181818181813</v>
      </c>
      <c r="R169" s="135" t="s">
        <v>39</v>
      </c>
      <c r="S169" s="48">
        <v>550</v>
      </c>
      <c r="T169" s="141">
        <f>U169*100%/N169</f>
        <v>1.5337777777777778E-2</v>
      </c>
      <c r="U169" s="68">
        <v>6902</v>
      </c>
      <c r="V169" s="130" t="s">
        <v>652</v>
      </c>
      <c r="W169" s="240" t="s">
        <v>653</v>
      </c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119"/>
      <c r="AR169" s="119"/>
      <c r="AS169" s="119"/>
      <c r="AT169" s="119"/>
      <c r="AU169" s="119"/>
      <c r="AV169" s="119"/>
      <c r="AW169" s="119"/>
      <c r="AX169" s="119"/>
      <c r="AY169" s="119"/>
      <c r="AZ169" s="119"/>
      <c r="BA169" s="119"/>
      <c r="BB169" s="119"/>
      <c r="BC169" s="119"/>
      <c r="BD169" s="119"/>
      <c r="BE169" s="119"/>
      <c r="BF169" s="119"/>
      <c r="BG169" s="119"/>
      <c r="BH169" s="119"/>
      <c r="BI169" s="119"/>
      <c r="BJ169" s="119"/>
      <c r="BK169" s="119"/>
      <c r="BL169" s="119"/>
      <c r="BM169" s="119"/>
      <c r="BN169" s="119"/>
      <c r="BO169" s="119"/>
      <c r="BP169" s="119"/>
      <c r="BQ169" s="119"/>
      <c r="BR169" s="119"/>
      <c r="BS169" s="119"/>
      <c r="BT169" s="119"/>
      <c r="BU169" s="119"/>
      <c r="BV169" s="119"/>
      <c r="BW169" s="119"/>
      <c r="BX169" s="119"/>
      <c r="BY169" s="119"/>
      <c r="BZ169" s="119"/>
      <c r="CA169" s="119"/>
      <c r="CB169" s="119"/>
      <c r="CC169" s="119"/>
      <c r="CD169" s="119"/>
      <c r="CE169" s="119"/>
      <c r="CF169" s="119"/>
      <c r="CG169" s="119"/>
      <c r="CH169" s="119"/>
      <c r="CI169" s="119"/>
      <c r="CJ169" s="119"/>
      <c r="CK169" s="119"/>
      <c r="CL169" s="119"/>
      <c r="CM169" s="119"/>
      <c r="CN169" s="119"/>
      <c r="CO169" s="119"/>
      <c r="CP169" s="119"/>
      <c r="CQ169" s="119"/>
      <c r="CR169" s="119"/>
      <c r="CS169" s="119"/>
      <c r="CT169" s="119"/>
      <c r="CU169" s="119"/>
      <c r="CV169" s="119"/>
      <c r="CW169" s="119"/>
      <c r="CX169" s="119"/>
      <c r="CY169" s="119"/>
      <c r="CZ169" s="119"/>
      <c r="DA169" s="119"/>
      <c r="DB169" s="119"/>
      <c r="DC169" s="119"/>
      <c r="DD169" s="119"/>
      <c r="DE169" s="119"/>
      <c r="DF169" s="119"/>
      <c r="DG169" s="119"/>
      <c r="DH169" s="119"/>
      <c r="DI169" s="119"/>
      <c r="DJ169" s="119"/>
      <c r="DK169" s="119"/>
      <c r="DL169" s="119"/>
      <c r="DM169" s="119"/>
      <c r="DN169" s="119"/>
      <c r="DO169" s="119"/>
      <c r="DP169" s="119"/>
      <c r="DQ169" s="119"/>
      <c r="DR169" s="119"/>
      <c r="DS169" s="119"/>
      <c r="DT169" s="119"/>
      <c r="DU169" s="119"/>
      <c r="DV169" s="119"/>
      <c r="DW169" s="119"/>
      <c r="DX169" s="119"/>
      <c r="DY169" s="119"/>
      <c r="DZ169" s="119"/>
      <c r="EA169" s="119"/>
      <c r="EB169" s="119"/>
      <c r="EC169" s="119"/>
      <c r="ED169" s="119"/>
      <c r="EE169" s="119"/>
      <c r="EF169" s="119"/>
      <c r="EG169" s="119"/>
      <c r="EH169" s="119"/>
      <c r="EI169" s="119"/>
      <c r="EJ169" s="119"/>
      <c r="EK169" s="119"/>
      <c r="EL169" s="119"/>
      <c r="EM169" s="119"/>
      <c r="EN169" s="119"/>
      <c r="EO169" s="119"/>
      <c r="EP169" s="119"/>
      <c r="EQ169" s="119"/>
      <c r="ER169" s="119"/>
      <c r="ES169" s="119"/>
      <c r="ET169" s="119"/>
      <c r="EU169" s="119"/>
      <c r="EV169" s="119"/>
      <c r="EW169" s="119"/>
      <c r="EX169" s="119"/>
      <c r="EY169" s="119"/>
      <c r="EZ169" s="119"/>
      <c r="FA169" s="119"/>
      <c r="FB169" s="119"/>
      <c r="FC169" s="119"/>
      <c r="FD169" s="119"/>
      <c r="FE169" s="119"/>
      <c r="FF169" s="119"/>
      <c r="FG169" s="119"/>
      <c r="FH169" s="119"/>
      <c r="FI169" s="119"/>
      <c r="FJ169" s="119"/>
      <c r="FK169" s="119"/>
      <c r="FL169" s="119"/>
      <c r="FM169" s="119"/>
      <c r="FN169" s="119"/>
      <c r="FO169" s="119"/>
      <c r="FP169" s="119"/>
      <c r="FQ169" s="119"/>
      <c r="FR169" s="119"/>
      <c r="FS169" s="119"/>
      <c r="FT169" s="119"/>
      <c r="FU169" s="119"/>
      <c r="FV169" s="119"/>
      <c r="FW169" s="119"/>
      <c r="FX169" s="119"/>
      <c r="FY169" s="119"/>
      <c r="FZ169" s="119"/>
      <c r="GA169" s="119"/>
      <c r="GB169" s="119"/>
      <c r="GC169" s="119"/>
      <c r="GD169" s="119"/>
      <c r="GE169" s="119"/>
      <c r="GF169" s="119"/>
      <c r="GG169" s="119"/>
      <c r="GH169" s="119"/>
      <c r="GI169" s="119"/>
      <c r="GJ169" s="119"/>
      <c r="GK169" s="119"/>
      <c r="GL169" s="119"/>
      <c r="GM169" s="119"/>
      <c r="GN169" s="119"/>
      <c r="GO169" s="119"/>
      <c r="GP169" s="119"/>
      <c r="GQ169" s="119"/>
      <c r="GR169" s="119"/>
      <c r="GS169" s="119"/>
      <c r="GT169" s="119"/>
      <c r="GU169" s="119"/>
      <c r="GV169" s="119"/>
      <c r="GW169" s="119"/>
      <c r="GX169" s="119"/>
      <c r="GY169" s="119"/>
      <c r="GZ169" s="119"/>
      <c r="HA169" s="119"/>
      <c r="HB169" s="119"/>
      <c r="HC169" s="119"/>
      <c r="HD169" s="119"/>
      <c r="HE169" s="119"/>
      <c r="HF169" s="119"/>
      <c r="HG169" s="119"/>
      <c r="HH169" s="119"/>
      <c r="HI169" s="119"/>
      <c r="HJ169" s="119"/>
      <c r="HK169" s="119"/>
      <c r="HL169" s="119"/>
      <c r="HM169" s="119"/>
      <c r="HN169" s="119"/>
      <c r="HO169" s="119"/>
      <c r="HP169" s="119"/>
      <c r="HQ169" s="119"/>
      <c r="HR169" s="119"/>
      <c r="HS169" s="119"/>
      <c r="HT169" s="119"/>
      <c r="HU169" s="119"/>
      <c r="HV169" s="119"/>
      <c r="HW169" s="119"/>
      <c r="HX169" s="119"/>
      <c r="HY169" s="119"/>
      <c r="HZ169" s="119"/>
      <c r="IA169" s="119"/>
      <c r="IB169" s="119"/>
      <c r="IC169" s="119"/>
      <c r="ID169" s="119"/>
      <c r="IE169" s="119"/>
      <c r="IF169" s="119"/>
      <c r="IG169" s="119"/>
      <c r="IH169" s="119"/>
      <c r="II169" s="119"/>
      <c r="IJ169" s="119"/>
      <c r="IK169" s="119"/>
      <c r="IL169" s="119"/>
      <c r="IM169" s="119"/>
      <c r="IN169" s="119"/>
      <c r="IO169" s="119"/>
      <c r="IP169" s="119"/>
      <c r="IQ169" s="119"/>
      <c r="IR169" s="119"/>
      <c r="IS169" s="119"/>
      <c r="IT169" s="119"/>
      <c r="IU169" s="119"/>
      <c r="IV169" s="119"/>
      <c r="IW169" s="119"/>
      <c r="IX169" s="119"/>
      <c r="IY169" s="119"/>
      <c r="IZ169" s="119"/>
      <c r="JA169" s="119"/>
      <c r="JB169" s="119"/>
      <c r="JC169" s="119"/>
      <c r="JD169" s="119"/>
      <c r="JE169" s="119"/>
      <c r="JF169" s="119"/>
      <c r="JG169" s="119"/>
    </row>
    <row r="170" spans="1:267" ht="63.75" customHeight="1" x14ac:dyDescent="0.2">
      <c r="A170" s="239">
        <v>39</v>
      </c>
      <c r="B170" s="131" t="s">
        <v>649</v>
      </c>
      <c r="C170" s="131" t="s">
        <v>49</v>
      </c>
      <c r="D170" s="137" t="s">
        <v>654</v>
      </c>
      <c r="E170" s="131">
        <v>1239</v>
      </c>
      <c r="F170" s="160" t="s">
        <v>655</v>
      </c>
      <c r="G170" s="137" t="s">
        <v>300</v>
      </c>
      <c r="H170" s="150" t="s">
        <v>36</v>
      </c>
      <c r="I170" s="137" t="s">
        <v>300</v>
      </c>
      <c r="J170" s="131" t="s">
        <v>49</v>
      </c>
      <c r="K170" s="137" t="s">
        <v>300</v>
      </c>
      <c r="L170" s="132">
        <v>650</v>
      </c>
      <c r="M170" s="137" t="s">
        <v>31</v>
      </c>
      <c r="N170" s="95">
        <v>650000</v>
      </c>
      <c r="O170" s="134">
        <v>44284</v>
      </c>
      <c r="P170" s="134">
        <v>44316</v>
      </c>
      <c r="Q170" s="139">
        <f t="shared" si="7"/>
        <v>650000</v>
      </c>
      <c r="R170" s="135" t="s">
        <v>32</v>
      </c>
      <c r="S170" s="48">
        <v>1</v>
      </c>
      <c r="T170" s="141">
        <f>U170*100%/N170</f>
        <v>0</v>
      </c>
      <c r="U170" s="68">
        <v>0</v>
      </c>
      <c r="V170" s="130" t="s">
        <v>656</v>
      </c>
      <c r="W170" s="240" t="s">
        <v>657</v>
      </c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  <c r="AV170" s="119"/>
      <c r="AW170" s="119"/>
      <c r="AX170" s="119"/>
      <c r="AY170" s="119"/>
      <c r="AZ170" s="119"/>
      <c r="BA170" s="119"/>
      <c r="BB170" s="119"/>
      <c r="BC170" s="119"/>
      <c r="BD170" s="119"/>
      <c r="BE170" s="119"/>
      <c r="BF170" s="119"/>
      <c r="BG170" s="119"/>
      <c r="BH170" s="119"/>
      <c r="BI170" s="119"/>
      <c r="BJ170" s="119"/>
      <c r="BK170" s="119"/>
      <c r="BL170" s="119"/>
      <c r="BM170" s="119"/>
      <c r="BN170" s="119"/>
      <c r="BO170" s="119"/>
      <c r="BP170" s="119"/>
      <c r="BQ170" s="119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19"/>
      <c r="CB170" s="119"/>
      <c r="CC170" s="119"/>
      <c r="CD170" s="119"/>
      <c r="CE170" s="119"/>
      <c r="CF170" s="119"/>
      <c r="CG170" s="119"/>
      <c r="CH170" s="119"/>
      <c r="CI170" s="119"/>
      <c r="CJ170" s="119"/>
      <c r="CK170" s="119"/>
      <c r="CL170" s="119"/>
      <c r="CM170" s="119"/>
      <c r="CN170" s="119"/>
      <c r="CO170" s="119"/>
      <c r="CP170" s="119"/>
      <c r="CQ170" s="119"/>
      <c r="CR170" s="119"/>
      <c r="CS170" s="119"/>
      <c r="CT170" s="119"/>
      <c r="CU170" s="119"/>
      <c r="CV170" s="119"/>
      <c r="CW170" s="119"/>
      <c r="CX170" s="119"/>
      <c r="CY170" s="119"/>
      <c r="CZ170" s="119"/>
      <c r="DA170" s="119"/>
      <c r="DB170" s="119"/>
      <c r="DC170" s="119"/>
      <c r="DD170" s="119"/>
      <c r="DE170" s="119"/>
      <c r="DF170" s="119"/>
      <c r="DG170" s="119"/>
      <c r="DH170" s="119"/>
      <c r="DI170" s="119"/>
      <c r="DJ170" s="119"/>
      <c r="DK170" s="119"/>
      <c r="DL170" s="119"/>
      <c r="DM170" s="119"/>
      <c r="DN170" s="119"/>
      <c r="DO170" s="119"/>
      <c r="DP170" s="119"/>
      <c r="DQ170" s="119"/>
      <c r="DR170" s="119"/>
      <c r="DS170" s="119"/>
      <c r="DT170" s="119"/>
      <c r="DU170" s="119"/>
      <c r="DV170" s="119"/>
      <c r="DW170" s="119"/>
      <c r="DX170" s="119"/>
      <c r="DY170" s="119"/>
      <c r="DZ170" s="119"/>
      <c r="EA170" s="119"/>
      <c r="EB170" s="119"/>
      <c r="EC170" s="119"/>
      <c r="ED170" s="119"/>
      <c r="EE170" s="119"/>
      <c r="EF170" s="119"/>
      <c r="EG170" s="119"/>
      <c r="EH170" s="119"/>
      <c r="EI170" s="119"/>
      <c r="EJ170" s="119"/>
      <c r="EK170" s="119"/>
      <c r="EL170" s="119"/>
      <c r="EM170" s="119"/>
      <c r="EN170" s="119"/>
      <c r="EO170" s="119"/>
      <c r="EP170" s="119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19"/>
      <c r="FA170" s="119"/>
      <c r="FB170" s="119"/>
      <c r="FC170" s="119"/>
      <c r="FD170" s="119"/>
      <c r="FE170" s="119"/>
      <c r="FF170" s="119"/>
      <c r="FG170" s="119"/>
      <c r="FH170" s="119"/>
      <c r="FI170" s="119"/>
      <c r="FJ170" s="119"/>
      <c r="FK170" s="119"/>
      <c r="FL170" s="119"/>
      <c r="FM170" s="119"/>
      <c r="FN170" s="119"/>
      <c r="FO170" s="119"/>
      <c r="FP170" s="119"/>
      <c r="FQ170" s="119"/>
      <c r="FR170" s="119"/>
      <c r="FS170" s="119"/>
      <c r="FT170" s="119"/>
      <c r="FU170" s="119"/>
      <c r="FV170" s="119"/>
      <c r="FW170" s="119"/>
      <c r="FX170" s="119"/>
      <c r="FY170" s="119"/>
      <c r="FZ170" s="119"/>
      <c r="GA170" s="119"/>
      <c r="GB170" s="119"/>
      <c r="GC170" s="119"/>
      <c r="GD170" s="119"/>
      <c r="GE170" s="119"/>
      <c r="GF170" s="119"/>
      <c r="GG170" s="119"/>
      <c r="GH170" s="119"/>
      <c r="GI170" s="119"/>
      <c r="GJ170" s="119"/>
      <c r="GK170" s="119"/>
      <c r="GL170" s="119"/>
      <c r="GM170" s="119"/>
      <c r="GN170" s="119"/>
      <c r="GO170" s="119"/>
      <c r="GP170" s="119"/>
      <c r="GQ170" s="119"/>
      <c r="GR170" s="119"/>
      <c r="GS170" s="119"/>
      <c r="GT170" s="119"/>
      <c r="GU170" s="119"/>
      <c r="GV170" s="119"/>
      <c r="GW170" s="119"/>
      <c r="GX170" s="119"/>
      <c r="GY170" s="119"/>
      <c r="GZ170" s="119"/>
      <c r="HA170" s="119"/>
      <c r="HB170" s="119"/>
      <c r="HC170" s="119"/>
      <c r="HD170" s="119"/>
      <c r="HE170" s="119"/>
      <c r="HF170" s="119"/>
      <c r="HG170" s="119"/>
      <c r="HH170" s="119"/>
      <c r="HI170" s="119"/>
      <c r="HJ170" s="119"/>
      <c r="HK170" s="119"/>
      <c r="HL170" s="119"/>
      <c r="HM170" s="119"/>
      <c r="HN170" s="119"/>
      <c r="HO170" s="119"/>
      <c r="HP170" s="119"/>
      <c r="HQ170" s="119"/>
      <c r="HR170" s="119"/>
      <c r="HS170" s="119"/>
      <c r="HT170" s="119"/>
      <c r="HU170" s="119"/>
      <c r="HV170" s="119"/>
      <c r="HW170" s="119"/>
      <c r="HX170" s="119"/>
      <c r="HY170" s="119"/>
      <c r="HZ170" s="119"/>
      <c r="IA170" s="119"/>
      <c r="IB170" s="119"/>
      <c r="IC170" s="119"/>
      <c r="ID170" s="119"/>
      <c r="IE170" s="119"/>
      <c r="IF170" s="119"/>
      <c r="IG170" s="119"/>
      <c r="IH170" s="119"/>
      <c r="II170" s="119"/>
      <c r="IJ170" s="119"/>
      <c r="IK170" s="119"/>
      <c r="IL170" s="119"/>
      <c r="IM170" s="119"/>
      <c r="IN170" s="119"/>
      <c r="IO170" s="119"/>
      <c r="IP170" s="119"/>
      <c r="IQ170" s="119"/>
      <c r="IR170" s="119"/>
      <c r="IS170" s="119"/>
      <c r="IT170" s="119"/>
      <c r="IU170" s="119"/>
      <c r="IV170" s="119"/>
      <c r="IW170" s="119"/>
      <c r="IX170" s="119"/>
      <c r="IY170" s="119"/>
      <c r="IZ170" s="119"/>
      <c r="JA170" s="119"/>
      <c r="JB170" s="119"/>
      <c r="JC170" s="119"/>
      <c r="JD170" s="119"/>
      <c r="JE170" s="119"/>
      <c r="JF170" s="119"/>
      <c r="JG170" s="119"/>
    </row>
    <row r="171" spans="1:267" ht="63.75" customHeight="1" x14ac:dyDescent="0.2">
      <c r="A171" s="239">
        <v>40</v>
      </c>
      <c r="B171" s="131" t="s">
        <v>649</v>
      </c>
      <c r="C171" s="131" t="s">
        <v>49</v>
      </c>
      <c r="D171" s="137" t="s">
        <v>658</v>
      </c>
      <c r="E171" s="131">
        <v>1240</v>
      </c>
      <c r="F171" s="160" t="s">
        <v>659</v>
      </c>
      <c r="G171" s="137" t="s">
        <v>33</v>
      </c>
      <c r="H171" s="150" t="s">
        <v>36</v>
      </c>
      <c r="I171" s="137" t="s">
        <v>33</v>
      </c>
      <c r="J171" s="131" t="s">
        <v>49</v>
      </c>
      <c r="K171" s="137" t="s">
        <v>33</v>
      </c>
      <c r="L171" s="132">
        <v>650</v>
      </c>
      <c r="M171" s="137" t="s">
        <v>31</v>
      </c>
      <c r="N171" s="95">
        <v>250000</v>
      </c>
      <c r="O171" s="134">
        <v>44284</v>
      </c>
      <c r="P171" s="134">
        <v>44337</v>
      </c>
      <c r="Q171" s="139">
        <f t="shared" si="7"/>
        <v>250000</v>
      </c>
      <c r="R171" s="135" t="s">
        <v>32</v>
      </c>
      <c r="S171" s="48">
        <v>1</v>
      </c>
      <c r="T171" s="141">
        <f>U171*100%/N171</f>
        <v>0</v>
      </c>
      <c r="U171" s="68">
        <v>0</v>
      </c>
      <c r="V171" s="130" t="s">
        <v>660</v>
      </c>
      <c r="W171" s="240" t="s">
        <v>661</v>
      </c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AX171" s="119"/>
      <c r="AY171" s="119"/>
      <c r="AZ171" s="119"/>
      <c r="BA171" s="119"/>
      <c r="BB171" s="119"/>
      <c r="BC171" s="119"/>
      <c r="BD171" s="119"/>
      <c r="BE171" s="119"/>
      <c r="BF171" s="119"/>
      <c r="BG171" s="119"/>
      <c r="BH171" s="119"/>
      <c r="BI171" s="119"/>
      <c r="BJ171" s="119"/>
      <c r="BK171" s="119"/>
      <c r="BL171" s="119"/>
      <c r="BM171" s="119"/>
      <c r="BN171" s="119"/>
      <c r="BO171" s="119"/>
      <c r="BP171" s="119"/>
      <c r="BQ171" s="119"/>
      <c r="BR171" s="119"/>
      <c r="BS171" s="119"/>
      <c r="BT171" s="119"/>
      <c r="BU171" s="119"/>
      <c r="BV171" s="119"/>
      <c r="BW171" s="119"/>
      <c r="BX171" s="119"/>
      <c r="BY171" s="119"/>
      <c r="BZ171" s="119"/>
      <c r="CA171" s="119"/>
      <c r="CB171" s="119"/>
      <c r="CC171" s="119"/>
      <c r="CD171" s="119"/>
      <c r="CE171" s="119"/>
      <c r="CF171" s="119"/>
      <c r="CG171" s="119"/>
      <c r="CH171" s="119"/>
      <c r="CI171" s="119"/>
      <c r="CJ171" s="119"/>
      <c r="CK171" s="119"/>
      <c r="CL171" s="119"/>
      <c r="CM171" s="119"/>
      <c r="CN171" s="119"/>
      <c r="CO171" s="119"/>
      <c r="CP171" s="119"/>
      <c r="CQ171" s="119"/>
      <c r="CR171" s="119"/>
      <c r="CS171" s="119"/>
      <c r="CT171" s="119"/>
      <c r="CU171" s="119"/>
      <c r="CV171" s="119"/>
      <c r="CW171" s="119"/>
      <c r="CX171" s="119"/>
      <c r="CY171" s="119"/>
      <c r="CZ171" s="119"/>
      <c r="DA171" s="119"/>
      <c r="DB171" s="119"/>
      <c r="DC171" s="119"/>
      <c r="DD171" s="119"/>
      <c r="DE171" s="119"/>
      <c r="DF171" s="119"/>
      <c r="DG171" s="119"/>
      <c r="DH171" s="119"/>
      <c r="DI171" s="119"/>
      <c r="DJ171" s="119"/>
      <c r="DK171" s="119"/>
      <c r="DL171" s="119"/>
      <c r="DM171" s="119"/>
      <c r="DN171" s="119"/>
      <c r="DO171" s="119"/>
      <c r="DP171" s="119"/>
      <c r="DQ171" s="119"/>
      <c r="DR171" s="119"/>
      <c r="DS171" s="119"/>
      <c r="DT171" s="119"/>
      <c r="DU171" s="119"/>
      <c r="DV171" s="119"/>
      <c r="DW171" s="119"/>
      <c r="DX171" s="119"/>
      <c r="DY171" s="119"/>
      <c r="DZ171" s="119"/>
      <c r="EA171" s="119"/>
      <c r="EB171" s="119"/>
      <c r="EC171" s="119"/>
      <c r="ED171" s="119"/>
      <c r="EE171" s="119"/>
      <c r="EF171" s="119"/>
      <c r="EG171" s="119"/>
      <c r="EH171" s="119"/>
      <c r="EI171" s="119"/>
      <c r="EJ171" s="119"/>
      <c r="EK171" s="119"/>
      <c r="EL171" s="119"/>
      <c r="EM171" s="119"/>
      <c r="EN171" s="119"/>
      <c r="EO171" s="119"/>
      <c r="EP171" s="119"/>
      <c r="EQ171" s="119"/>
      <c r="ER171" s="119"/>
      <c r="ES171" s="119"/>
      <c r="ET171" s="119"/>
      <c r="EU171" s="119"/>
      <c r="EV171" s="119"/>
      <c r="EW171" s="119"/>
      <c r="EX171" s="119"/>
      <c r="EY171" s="119"/>
      <c r="EZ171" s="119"/>
      <c r="FA171" s="119"/>
      <c r="FB171" s="119"/>
      <c r="FC171" s="119"/>
      <c r="FD171" s="119"/>
      <c r="FE171" s="119"/>
      <c r="FF171" s="119"/>
      <c r="FG171" s="119"/>
      <c r="FH171" s="119"/>
      <c r="FI171" s="119"/>
      <c r="FJ171" s="119"/>
      <c r="FK171" s="119"/>
      <c r="FL171" s="119"/>
      <c r="FM171" s="119"/>
      <c r="FN171" s="119"/>
      <c r="FO171" s="119"/>
      <c r="FP171" s="119"/>
      <c r="FQ171" s="119"/>
      <c r="FR171" s="119"/>
      <c r="FS171" s="119"/>
      <c r="FT171" s="119"/>
      <c r="FU171" s="119"/>
      <c r="FV171" s="119"/>
      <c r="FW171" s="119"/>
      <c r="FX171" s="119"/>
      <c r="FY171" s="119"/>
      <c r="FZ171" s="119"/>
      <c r="GA171" s="119"/>
      <c r="GB171" s="119"/>
      <c r="GC171" s="119"/>
      <c r="GD171" s="119"/>
      <c r="GE171" s="119"/>
      <c r="GF171" s="119"/>
      <c r="GG171" s="119"/>
      <c r="GH171" s="119"/>
      <c r="GI171" s="119"/>
      <c r="GJ171" s="119"/>
      <c r="GK171" s="119"/>
      <c r="GL171" s="119"/>
      <c r="GM171" s="119"/>
      <c r="GN171" s="119"/>
      <c r="GO171" s="119"/>
      <c r="GP171" s="119"/>
      <c r="GQ171" s="119"/>
      <c r="GR171" s="119"/>
      <c r="GS171" s="119"/>
      <c r="GT171" s="119"/>
      <c r="GU171" s="119"/>
      <c r="GV171" s="119"/>
      <c r="GW171" s="119"/>
      <c r="GX171" s="119"/>
      <c r="GY171" s="119"/>
      <c r="GZ171" s="119"/>
      <c r="HA171" s="119"/>
      <c r="HB171" s="119"/>
      <c r="HC171" s="119"/>
      <c r="HD171" s="119"/>
      <c r="HE171" s="119"/>
      <c r="HF171" s="119"/>
      <c r="HG171" s="119"/>
      <c r="HH171" s="119"/>
      <c r="HI171" s="119"/>
      <c r="HJ171" s="119"/>
      <c r="HK171" s="119"/>
      <c r="HL171" s="119"/>
      <c r="HM171" s="119"/>
      <c r="HN171" s="119"/>
      <c r="HO171" s="119"/>
      <c r="HP171" s="119"/>
      <c r="HQ171" s="119"/>
      <c r="HR171" s="119"/>
      <c r="HS171" s="119"/>
      <c r="HT171" s="119"/>
      <c r="HU171" s="119"/>
      <c r="HV171" s="119"/>
      <c r="HW171" s="119"/>
      <c r="HX171" s="119"/>
      <c r="HY171" s="119"/>
      <c r="HZ171" s="119"/>
      <c r="IA171" s="119"/>
      <c r="IB171" s="119"/>
      <c r="IC171" s="119"/>
      <c r="ID171" s="119"/>
      <c r="IE171" s="119"/>
      <c r="IF171" s="119"/>
      <c r="IG171" s="119"/>
      <c r="IH171" s="119"/>
      <c r="II171" s="119"/>
      <c r="IJ171" s="119"/>
      <c r="IK171" s="119"/>
      <c r="IL171" s="119"/>
      <c r="IM171" s="119"/>
      <c r="IN171" s="119"/>
      <c r="IO171" s="119"/>
      <c r="IP171" s="119"/>
      <c r="IQ171" s="119"/>
      <c r="IR171" s="119"/>
      <c r="IS171" s="119"/>
      <c r="IT171" s="119"/>
      <c r="IU171" s="119"/>
      <c r="IV171" s="119"/>
      <c r="IW171" s="119"/>
      <c r="IX171" s="119"/>
      <c r="IY171" s="119"/>
      <c r="IZ171" s="119"/>
      <c r="JA171" s="119"/>
      <c r="JB171" s="119"/>
      <c r="JC171" s="119"/>
      <c r="JD171" s="119"/>
      <c r="JE171" s="119"/>
      <c r="JF171" s="119"/>
      <c r="JG171" s="119"/>
    </row>
    <row r="172" spans="1:267" ht="63.75" customHeight="1" x14ac:dyDescent="0.2">
      <c r="A172" s="239">
        <v>41</v>
      </c>
      <c r="B172" s="131" t="s">
        <v>649</v>
      </c>
      <c r="C172" s="131" t="s">
        <v>49</v>
      </c>
      <c r="D172" s="137" t="s">
        <v>662</v>
      </c>
      <c r="E172" s="131">
        <v>1241</v>
      </c>
      <c r="F172" s="160" t="s">
        <v>663</v>
      </c>
      <c r="G172" s="137" t="s">
        <v>33</v>
      </c>
      <c r="H172" s="150" t="s">
        <v>36</v>
      </c>
      <c r="I172" s="137" t="s">
        <v>33</v>
      </c>
      <c r="J172" s="131" t="s">
        <v>49</v>
      </c>
      <c r="K172" s="137" t="s">
        <v>33</v>
      </c>
      <c r="L172" s="132">
        <v>650</v>
      </c>
      <c r="M172" s="137" t="s">
        <v>31</v>
      </c>
      <c r="N172" s="95">
        <v>615000</v>
      </c>
      <c r="O172" s="134">
        <v>44284</v>
      </c>
      <c r="P172" s="134">
        <v>44344</v>
      </c>
      <c r="Q172" s="139">
        <f t="shared" si="7"/>
        <v>361.76470588235293</v>
      </c>
      <c r="R172" s="135" t="s">
        <v>39</v>
      </c>
      <c r="S172" s="48">
        <v>1700</v>
      </c>
      <c r="T172" s="141">
        <f>U172*100%/N172</f>
        <v>0</v>
      </c>
      <c r="U172" s="68">
        <v>0</v>
      </c>
      <c r="V172" s="130" t="s">
        <v>664</v>
      </c>
      <c r="W172" s="240" t="s">
        <v>665</v>
      </c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AX172" s="119"/>
      <c r="AY172" s="119"/>
      <c r="AZ172" s="119"/>
      <c r="BA172" s="119"/>
      <c r="BB172" s="119"/>
      <c r="BC172" s="119"/>
      <c r="BD172" s="119"/>
      <c r="BE172" s="119"/>
      <c r="BF172" s="119"/>
      <c r="BG172" s="119"/>
      <c r="BH172" s="119"/>
      <c r="BI172" s="119"/>
      <c r="BJ172" s="119"/>
      <c r="BK172" s="119"/>
      <c r="BL172" s="119"/>
      <c r="BM172" s="119"/>
      <c r="BN172" s="119"/>
      <c r="BO172" s="119"/>
      <c r="BP172" s="119"/>
      <c r="BQ172" s="119"/>
      <c r="BR172" s="119"/>
      <c r="BS172" s="119"/>
      <c r="BT172" s="119"/>
      <c r="BU172" s="119"/>
      <c r="BV172" s="119"/>
      <c r="BW172" s="119"/>
      <c r="BX172" s="119"/>
      <c r="BY172" s="119"/>
      <c r="BZ172" s="119"/>
      <c r="CA172" s="119"/>
      <c r="CB172" s="119"/>
      <c r="CC172" s="119"/>
      <c r="CD172" s="119"/>
      <c r="CE172" s="119"/>
      <c r="CF172" s="119"/>
      <c r="CG172" s="119"/>
      <c r="CH172" s="119"/>
      <c r="CI172" s="119"/>
      <c r="CJ172" s="119"/>
      <c r="CK172" s="119"/>
      <c r="CL172" s="119"/>
      <c r="CM172" s="119"/>
      <c r="CN172" s="119"/>
      <c r="CO172" s="119"/>
      <c r="CP172" s="119"/>
      <c r="CQ172" s="119"/>
      <c r="CR172" s="119"/>
      <c r="CS172" s="119"/>
      <c r="CT172" s="119"/>
      <c r="CU172" s="119"/>
      <c r="CV172" s="119"/>
      <c r="CW172" s="119"/>
      <c r="CX172" s="119"/>
      <c r="CY172" s="119"/>
      <c r="CZ172" s="119"/>
      <c r="DA172" s="119"/>
      <c r="DB172" s="119"/>
      <c r="DC172" s="119"/>
      <c r="DD172" s="119"/>
      <c r="DE172" s="119"/>
      <c r="DF172" s="119"/>
      <c r="DG172" s="119"/>
      <c r="DH172" s="119"/>
      <c r="DI172" s="119"/>
      <c r="DJ172" s="119"/>
      <c r="DK172" s="119"/>
      <c r="DL172" s="119"/>
      <c r="DM172" s="119"/>
      <c r="DN172" s="119"/>
      <c r="DO172" s="119"/>
      <c r="DP172" s="119"/>
      <c r="DQ172" s="119"/>
      <c r="DR172" s="119"/>
      <c r="DS172" s="119"/>
      <c r="DT172" s="119"/>
      <c r="DU172" s="119"/>
      <c r="DV172" s="119"/>
      <c r="DW172" s="119"/>
      <c r="DX172" s="119"/>
      <c r="DY172" s="119"/>
      <c r="DZ172" s="119"/>
      <c r="EA172" s="119"/>
      <c r="EB172" s="119"/>
      <c r="EC172" s="119"/>
      <c r="ED172" s="119"/>
      <c r="EE172" s="119"/>
      <c r="EF172" s="119"/>
      <c r="EG172" s="119"/>
      <c r="EH172" s="119"/>
      <c r="EI172" s="119"/>
      <c r="EJ172" s="119"/>
      <c r="EK172" s="119"/>
      <c r="EL172" s="119"/>
      <c r="EM172" s="119"/>
      <c r="EN172" s="119"/>
      <c r="EO172" s="119"/>
      <c r="EP172" s="119"/>
      <c r="EQ172" s="119"/>
      <c r="ER172" s="119"/>
      <c r="ES172" s="119"/>
      <c r="ET172" s="119"/>
      <c r="EU172" s="119"/>
      <c r="EV172" s="119"/>
      <c r="EW172" s="119"/>
      <c r="EX172" s="119"/>
      <c r="EY172" s="119"/>
      <c r="EZ172" s="119"/>
      <c r="FA172" s="119"/>
      <c r="FB172" s="119"/>
      <c r="FC172" s="119"/>
      <c r="FD172" s="119"/>
      <c r="FE172" s="119"/>
      <c r="FF172" s="119"/>
      <c r="FG172" s="119"/>
      <c r="FH172" s="119"/>
      <c r="FI172" s="119"/>
      <c r="FJ172" s="119"/>
      <c r="FK172" s="119"/>
      <c r="FL172" s="119"/>
      <c r="FM172" s="119"/>
      <c r="FN172" s="119"/>
      <c r="FO172" s="119"/>
      <c r="FP172" s="119"/>
      <c r="FQ172" s="119"/>
      <c r="FR172" s="119"/>
      <c r="FS172" s="119"/>
      <c r="FT172" s="119"/>
      <c r="FU172" s="119"/>
      <c r="FV172" s="119"/>
      <c r="FW172" s="119"/>
      <c r="FX172" s="119"/>
      <c r="FY172" s="119"/>
      <c r="FZ172" s="119"/>
      <c r="GA172" s="119"/>
      <c r="GB172" s="119"/>
      <c r="GC172" s="119"/>
      <c r="GD172" s="119"/>
      <c r="GE172" s="119"/>
      <c r="GF172" s="119"/>
      <c r="GG172" s="119"/>
      <c r="GH172" s="119"/>
      <c r="GI172" s="119"/>
      <c r="GJ172" s="119"/>
      <c r="GK172" s="119"/>
      <c r="GL172" s="119"/>
      <c r="GM172" s="119"/>
      <c r="GN172" s="119"/>
      <c r="GO172" s="119"/>
      <c r="GP172" s="119"/>
      <c r="GQ172" s="119"/>
      <c r="GR172" s="119"/>
      <c r="GS172" s="119"/>
      <c r="GT172" s="119"/>
      <c r="GU172" s="119"/>
      <c r="GV172" s="119"/>
      <c r="GW172" s="119"/>
      <c r="GX172" s="119"/>
      <c r="GY172" s="119"/>
      <c r="GZ172" s="119"/>
      <c r="HA172" s="119"/>
      <c r="HB172" s="119"/>
      <c r="HC172" s="119"/>
      <c r="HD172" s="119"/>
      <c r="HE172" s="119"/>
      <c r="HF172" s="119"/>
      <c r="HG172" s="119"/>
      <c r="HH172" s="119"/>
      <c r="HI172" s="119"/>
      <c r="HJ172" s="119"/>
      <c r="HK172" s="119"/>
      <c r="HL172" s="119"/>
      <c r="HM172" s="119"/>
      <c r="HN172" s="119"/>
      <c r="HO172" s="119"/>
      <c r="HP172" s="119"/>
      <c r="HQ172" s="119"/>
      <c r="HR172" s="119"/>
      <c r="HS172" s="119"/>
      <c r="HT172" s="119"/>
      <c r="HU172" s="119"/>
      <c r="HV172" s="119"/>
      <c r="HW172" s="119"/>
      <c r="HX172" s="119"/>
      <c r="HY172" s="119"/>
      <c r="HZ172" s="119"/>
      <c r="IA172" s="119"/>
      <c r="IB172" s="119"/>
      <c r="IC172" s="119"/>
      <c r="ID172" s="119"/>
      <c r="IE172" s="119"/>
      <c r="IF172" s="119"/>
      <c r="IG172" s="119"/>
      <c r="IH172" s="119"/>
      <c r="II172" s="119"/>
      <c r="IJ172" s="119"/>
      <c r="IK172" s="119"/>
      <c r="IL172" s="119"/>
      <c r="IM172" s="119"/>
      <c r="IN172" s="119"/>
      <c r="IO172" s="119"/>
      <c r="IP172" s="119"/>
      <c r="IQ172" s="119"/>
      <c r="IR172" s="119"/>
      <c r="IS172" s="119"/>
      <c r="IT172" s="119"/>
      <c r="IU172" s="119"/>
      <c r="IV172" s="119"/>
      <c r="IW172" s="119"/>
      <c r="IX172" s="119"/>
      <c r="IY172" s="119"/>
      <c r="IZ172" s="119"/>
      <c r="JA172" s="119"/>
      <c r="JB172" s="119"/>
      <c r="JC172" s="119"/>
      <c r="JD172" s="119"/>
      <c r="JE172" s="119"/>
      <c r="JF172" s="119"/>
      <c r="JG172" s="119"/>
    </row>
    <row r="173" spans="1:267" ht="63.75" customHeight="1" x14ac:dyDescent="0.2">
      <c r="A173" s="436">
        <v>42</v>
      </c>
      <c r="B173" s="353" t="s">
        <v>649</v>
      </c>
      <c r="C173" s="353" t="s">
        <v>49</v>
      </c>
      <c r="D173" s="354" t="s">
        <v>666</v>
      </c>
      <c r="E173" s="353">
        <v>1242</v>
      </c>
      <c r="F173" s="160" t="s">
        <v>667</v>
      </c>
      <c r="G173" s="354" t="s">
        <v>35</v>
      </c>
      <c r="H173" s="385" t="s">
        <v>45</v>
      </c>
      <c r="I173" s="354" t="s">
        <v>35</v>
      </c>
      <c r="J173" s="353" t="s">
        <v>49</v>
      </c>
      <c r="K173" s="354" t="s">
        <v>35</v>
      </c>
      <c r="L173" s="374">
        <v>115</v>
      </c>
      <c r="M173" s="354" t="s">
        <v>31</v>
      </c>
      <c r="N173" s="95">
        <v>197442.35</v>
      </c>
      <c r="O173" s="368">
        <v>44277</v>
      </c>
      <c r="P173" s="368">
        <v>44337</v>
      </c>
      <c r="Q173" s="139">
        <f t="shared" si="7"/>
        <v>958.4580097087379</v>
      </c>
      <c r="R173" s="369" t="s">
        <v>39</v>
      </c>
      <c r="S173" s="48">
        <v>206</v>
      </c>
      <c r="T173" s="375">
        <f>U173*100%/264246.65</f>
        <v>0</v>
      </c>
      <c r="U173" s="355">
        <v>0</v>
      </c>
      <c r="V173" s="373" t="s">
        <v>668</v>
      </c>
      <c r="W173" s="438" t="s">
        <v>625</v>
      </c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19"/>
      <c r="BF173" s="119"/>
      <c r="BG173" s="119"/>
      <c r="BH173" s="119"/>
      <c r="BI173" s="119"/>
      <c r="BJ173" s="119"/>
      <c r="BK173" s="119"/>
      <c r="BL173" s="119"/>
      <c r="BM173" s="119"/>
      <c r="BN173" s="119"/>
      <c r="BO173" s="119"/>
      <c r="BP173" s="119"/>
      <c r="BQ173" s="119"/>
      <c r="BR173" s="119"/>
      <c r="BS173" s="119"/>
      <c r="BT173" s="119"/>
      <c r="BU173" s="119"/>
      <c r="BV173" s="119"/>
      <c r="BW173" s="119"/>
      <c r="BX173" s="119"/>
      <c r="BY173" s="119"/>
      <c r="BZ173" s="119"/>
      <c r="CA173" s="119"/>
      <c r="CB173" s="119"/>
      <c r="CC173" s="119"/>
      <c r="CD173" s="119"/>
      <c r="CE173" s="119"/>
      <c r="CF173" s="119"/>
      <c r="CG173" s="119"/>
      <c r="CH173" s="119"/>
      <c r="CI173" s="119"/>
      <c r="CJ173" s="119"/>
      <c r="CK173" s="119"/>
      <c r="CL173" s="119"/>
      <c r="CM173" s="119"/>
      <c r="CN173" s="119"/>
      <c r="CO173" s="119"/>
      <c r="CP173" s="119"/>
      <c r="CQ173" s="119"/>
      <c r="CR173" s="119"/>
      <c r="CS173" s="119"/>
      <c r="CT173" s="119"/>
      <c r="CU173" s="119"/>
      <c r="CV173" s="119"/>
      <c r="CW173" s="119"/>
      <c r="CX173" s="119"/>
      <c r="CY173" s="119"/>
      <c r="CZ173" s="119"/>
      <c r="DA173" s="119"/>
      <c r="DB173" s="119"/>
      <c r="DC173" s="119"/>
      <c r="DD173" s="119"/>
      <c r="DE173" s="119"/>
      <c r="DF173" s="119"/>
      <c r="DG173" s="119"/>
      <c r="DH173" s="119"/>
      <c r="DI173" s="119"/>
      <c r="DJ173" s="119"/>
      <c r="DK173" s="119"/>
      <c r="DL173" s="119"/>
      <c r="DM173" s="119"/>
      <c r="DN173" s="119"/>
      <c r="DO173" s="119"/>
      <c r="DP173" s="119"/>
      <c r="DQ173" s="119"/>
      <c r="DR173" s="119"/>
      <c r="DS173" s="119"/>
      <c r="DT173" s="119"/>
      <c r="DU173" s="119"/>
      <c r="DV173" s="119"/>
      <c r="DW173" s="119"/>
      <c r="DX173" s="119"/>
      <c r="DY173" s="119"/>
      <c r="DZ173" s="119"/>
      <c r="EA173" s="119"/>
      <c r="EB173" s="119"/>
      <c r="EC173" s="119"/>
      <c r="ED173" s="119"/>
      <c r="EE173" s="119"/>
      <c r="EF173" s="119"/>
      <c r="EG173" s="119"/>
      <c r="EH173" s="119"/>
      <c r="EI173" s="119"/>
      <c r="EJ173" s="119"/>
      <c r="EK173" s="119"/>
      <c r="EL173" s="119"/>
      <c r="EM173" s="119"/>
      <c r="EN173" s="119"/>
      <c r="EO173" s="119"/>
      <c r="EP173" s="119"/>
      <c r="EQ173" s="119"/>
      <c r="ER173" s="119"/>
      <c r="ES173" s="119"/>
      <c r="ET173" s="119"/>
      <c r="EU173" s="119"/>
      <c r="EV173" s="119"/>
      <c r="EW173" s="119"/>
      <c r="EX173" s="119"/>
      <c r="EY173" s="119"/>
      <c r="EZ173" s="119"/>
      <c r="FA173" s="119"/>
      <c r="FB173" s="119"/>
      <c r="FC173" s="119"/>
      <c r="FD173" s="119"/>
      <c r="FE173" s="119"/>
      <c r="FF173" s="119"/>
      <c r="FG173" s="119"/>
      <c r="FH173" s="119"/>
      <c r="FI173" s="119"/>
      <c r="FJ173" s="119"/>
      <c r="FK173" s="119"/>
      <c r="FL173" s="119"/>
      <c r="FM173" s="119"/>
      <c r="FN173" s="119"/>
      <c r="FO173" s="119"/>
      <c r="FP173" s="119"/>
      <c r="FQ173" s="119"/>
      <c r="FR173" s="119"/>
      <c r="FS173" s="119"/>
      <c r="FT173" s="119"/>
      <c r="FU173" s="119"/>
      <c r="FV173" s="119"/>
      <c r="FW173" s="119"/>
      <c r="FX173" s="119"/>
      <c r="FY173" s="119"/>
      <c r="FZ173" s="119"/>
      <c r="GA173" s="119"/>
      <c r="GB173" s="119"/>
      <c r="GC173" s="119"/>
      <c r="GD173" s="119"/>
      <c r="GE173" s="119"/>
      <c r="GF173" s="119"/>
      <c r="GG173" s="119"/>
      <c r="GH173" s="119"/>
      <c r="GI173" s="119"/>
      <c r="GJ173" s="119"/>
      <c r="GK173" s="119"/>
      <c r="GL173" s="119"/>
      <c r="GM173" s="119"/>
      <c r="GN173" s="119"/>
      <c r="GO173" s="119"/>
      <c r="GP173" s="119"/>
      <c r="GQ173" s="119"/>
      <c r="GR173" s="119"/>
      <c r="GS173" s="119"/>
      <c r="GT173" s="119"/>
      <c r="GU173" s="119"/>
      <c r="GV173" s="119"/>
      <c r="GW173" s="119"/>
      <c r="GX173" s="119"/>
      <c r="GY173" s="119"/>
      <c r="GZ173" s="119"/>
      <c r="HA173" s="119"/>
      <c r="HB173" s="119"/>
      <c r="HC173" s="119"/>
      <c r="HD173" s="119"/>
      <c r="HE173" s="119"/>
      <c r="HF173" s="119"/>
      <c r="HG173" s="119"/>
      <c r="HH173" s="119"/>
      <c r="HI173" s="119"/>
      <c r="HJ173" s="119"/>
      <c r="HK173" s="119"/>
      <c r="HL173" s="119"/>
      <c r="HM173" s="119"/>
      <c r="HN173" s="119"/>
      <c r="HO173" s="119"/>
      <c r="HP173" s="119"/>
      <c r="HQ173" s="119"/>
      <c r="HR173" s="119"/>
      <c r="HS173" s="119"/>
      <c r="HT173" s="119"/>
      <c r="HU173" s="119"/>
      <c r="HV173" s="119"/>
      <c r="HW173" s="119"/>
      <c r="HX173" s="119"/>
      <c r="HY173" s="119"/>
      <c r="HZ173" s="119"/>
      <c r="IA173" s="119"/>
      <c r="IB173" s="119"/>
      <c r="IC173" s="119"/>
      <c r="ID173" s="119"/>
      <c r="IE173" s="119"/>
      <c r="IF173" s="119"/>
      <c r="IG173" s="119"/>
      <c r="IH173" s="119"/>
      <c r="II173" s="119"/>
      <c r="IJ173" s="119"/>
      <c r="IK173" s="119"/>
      <c r="IL173" s="119"/>
      <c r="IM173" s="119"/>
      <c r="IN173" s="119"/>
      <c r="IO173" s="119"/>
      <c r="IP173" s="119"/>
      <c r="IQ173" s="119"/>
      <c r="IR173" s="119"/>
      <c r="IS173" s="119"/>
      <c r="IT173" s="119"/>
      <c r="IU173" s="119"/>
      <c r="IV173" s="119"/>
      <c r="IW173" s="119"/>
      <c r="IX173" s="119"/>
      <c r="IY173" s="119"/>
      <c r="IZ173" s="119"/>
      <c r="JA173" s="119"/>
      <c r="JB173" s="119"/>
      <c r="JC173" s="119"/>
      <c r="JD173" s="119"/>
      <c r="JE173" s="119"/>
      <c r="JF173" s="119"/>
      <c r="JG173" s="119"/>
    </row>
    <row r="174" spans="1:267" ht="63.75" customHeight="1" x14ac:dyDescent="0.2">
      <c r="A174" s="436"/>
      <c r="B174" s="353"/>
      <c r="C174" s="353"/>
      <c r="D174" s="354"/>
      <c r="E174" s="353"/>
      <c r="F174" s="160" t="s">
        <v>499</v>
      </c>
      <c r="G174" s="354"/>
      <c r="H174" s="385"/>
      <c r="I174" s="354"/>
      <c r="J174" s="353"/>
      <c r="K174" s="354"/>
      <c r="L174" s="374"/>
      <c r="M174" s="354"/>
      <c r="N174" s="95">
        <v>66804.3</v>
      </c>
      <c r="O174" s="368"/>
      <c r="P174" s="368"/>
      <c r="Q174" s="139">
        <f t="shared" si="7"/>
        <v>467.16293706293709</v>
      </c>
      <c r="R174" s="369"/>
      <c r="S174" s="48">
        <v>143</v>
      </c>
      <c r="T174" s="375"/>
      <c r="U174" s="355"/>
      <c r="V174" s="373"/>
      <c r="W174" s="438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  <c r="AV174" s="119"/>
      <c r="AW174" s="119"/>
      <c r="AX174" s="119"/>
      <c r="AY174" s="119"/>
      <c r="AZ174" s="119"/>
      <c r="BA174" s="119"/>
      <c r="BB174" s="119"/>
      <c r="BC174" s="119"/>
      <c r="BD174" s="119"/>
      <c r="BE174" s="119"/>
      <c r="BF174" s="119"/>
      <c r="BG174" s="119"/>
      <c r="BH174" s="119"/>
      <c r="BI174" s="119"/>
      <c r="BJ174" s="119"/>
      <c r="BK174" s="119"/>
      <c r="BL174" s="119"/>
      <c r="BM174" s="119"/>
      <c r="BN174" s="119"/>
      <c r="BO174" s="119"/>
      <c r="BP174" s="119"/>
      <c r="BQ174" s="119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19"/>
      <c r="CB174" s="119"/>
      <c r="CC174" s="119"/>
      <c r="CD174" s="119"/>
      <c r="CE174" s="119"/>
      <c r="CF174" s="119"/>
      <c r="CG174" s="119"/>
      <c r="CH174" s="119"/>
      <c r="CI174" s="119"/>
      <c r="CJ174" s="119"/>
      <c r="CK174" s="119"/>
      <c r="CL174" s="119"/>
      <c r="CM174" s="119"/>
      <c r="CN174" s="119"/>
      <c r="CO174" s="119"/>
      <c r="CP174" s="119"/>
      <c r="CQ174" s="119"/>
      <c r="CR174" s="119"/>
      <c r="CS174" s="119"/>
      <c r="CT174" s="119"/>
      <c r="CU174" s="119"/>
      <c r="CV174" s="119"/>
      <c r="CW174" s="119"/>
      <c r="CX174" s="119"/>
      <c r="CY174" s="119"/>
      <c r="CZ174" s="119"/>
      <c r="DA174" s="119"/>
      <c r="DB174" s="119"/>
      <c r="DC174" s="119"/>
      <c r="DD174" s="119"/>
      <c r="DE174" s="119"/>
      <c r="DF174" s="119"/>
      <c r="DG174" s="119"/>
      <c r="DH174" s="119"/>
      <c r="DI174" s="119"/>
      <c r="DJ174" s="119"/>
      <c r="DK174" s="119"/>
      <c r="DL174" s="119"/>
      <c r="DM174" s="119"/>
      <c r="DN174" s="119"/>
      <c r="DO174" s="119"/>
      <c r="DP174" s="119"/>
      <c r="DQ174" s="119"/>
      <c r="DR174" s="119"/>
      <c r="DS174" s="119"/>
      <c r="DT174" s="119"/>
      <c r="DU174" s="119"/>
      <c r="DV174" s="119"/>
      <c r="DW174" s="119"/>
      <c r="DX174" s="119"/>
      <c r="DY174" s="119"/>
      <c r="DZ174" s="119"/>
      <c r="EA174" s="119"/>
      <c r="EB174" s="119"/>
      <c r="EC174" s="119"/>
      <c r="ED174" s="119"/>
      <c r="EE174" s="119"/>
      <c r="EF174" s="119"/>
      <c r="EG174" s="119"/>
      <c r="EH174" s="119"/>
      <c r="EI174" s="119"/>
      <c r="EJ174" s="119"/>
      <c r="EK174" s="119"/>
      <c r="EL174" s="119"/>
      <c r="EM174" s="119"/>
      <c r="EN174" s="119"/>
      <c r="EO174" s="119"/>
      <c r="EP174" s="119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19"/>
      <c r="FA174" s="119"/>
      <c r="FB174" s="119"/>
      <c r="FC174" s="119"/>
      <c r="FD174" s="119"/>
      <c r="FE174" s="119"/>
      <c r="FF174" s="119"/>
      <c r="FG174" s="119"/>
      <c r="FH174" s="119"/>
      <c r="FI174" s="119"/>
      <c r="FJ174" s="119"/>
      <c r="FK174" s="119"/>
      <c r="FL174" s="119"/>
      <c r="FM174" s="119"/>
      <c r="FN174" s="119"/>
      <c r="FO174" s="119"/>
      <c r="FP174" s="119"/>
      <c r="FQ174" s="119"/>
      <c r="FR174" s="119"/>
      <c r="FS174" s="119"/>
      <c r="FT174" s="119"/>
      <c r="FU174" s="119"/>
      <c r="FV174" s="119"/>
      <c r="FW174" s="119"/>
      <c r="FX174" s="119"/>
      <c r="FY174" s="119"/>
      <c r="FZ174" s="119"/>
      <c r="GA174" s="119"/>
      <c r="GB174" s="119"/>
      <c r="GC174" s="119"/>
      <c r="GD174" s="119"/>
      <c r="GE174" s="119"/>
      <c r="GF174" s="119"/>
      <c r="GG174" s="119"/>
      <c r="GH174" s="119"/>
      <c r="GI174" s="119"/>
      <c r="GJ174" s="119"/>
      <c r="GK174" s="119"/>
      <c r="GL174" s="119"/>
      <c r="GM174" s="119"/>
      <c r="GN174" s="119"/>
      <c r="GO174" s="119"/>
      <c r="GP174" s="119"/>
      <c r="GQ174" s="119"/>
      <c r="GR174" s="119"/>
      <c r="GS174" s="119"/>
      <c r="GT174" s="119"/>
      <c r="GU174" s="119"/>
      <c r="GV174" s="119"/>
      <c r="GW174" s="119"/>
      <c r="GX174" s="119"/>
      <c r="GY174" s="119"/>
      <c r="GZ174" s="119"/>
      <c r="HA174" s="119"/>
      <c r="HB174" s="119"/>
      <c r="HC174" s="119"/>
      <c r="HD174" s="119"/>
      <c r="HE174" s="119"/>
      <c r="HF174" s="119"/>
      <c r="HG174" s="119"/>
      <c r="HH174" s="119"/>
      <c r="HI174" s="119"/>
      <c r="HJ174" s="119"/>
      <c r="HK174" s="119"/>
      <c r="HL174" s="119"/>
      <c r="HM174" s="119"/>
      <c r="HN174" s="119"/>
      <c r="HO174" s="119"/>
      <c r="HP174" s="119"/>
      <c r="HQ174" s="119"/>
      <c r="HR174" s="119"/>
      <c r="HS174" s="119"/>
      <c r="HT174" s="119"/>
      <c r="HU174" s="119"/>
      <c r="HV174" s="119"/>
      <c r="HW174" s="119"/>
      <c r="HX174" s="119"/>
      <c r="HY174" s="119"/>
      <c r="HZ174" s="119"/>
      <c r="IA174" s="119"/>
      <c r="IB174" s="119"/>
      <c r="IC174" s="119"/>
      <c r="ID174" s="119"/>
      <c r="IE174" s="119"/>
      <c r="IF174" s="119"/>
      <c r="IG174" s="119"/>
      <c r="IH174" s="119"/>
      <c r="II174" s="119"/>
      <c r="IJ174" s="119"/>
      <c r="IK174" s="119"/>
      <c r="IL174" s="119"/>
      <c r="IM174" s="119"/>
      <c r="IN174" s="119"/>
      <c r="IO174" s="119"/>
      <c r="IP174" s="119"/>
      <c r="IQ174" s="119"/>
      <c r="IR174" s="119"/>
      <c r="IS174" s="119"/>
      <c r="IT174" s="119"/>
      <c r="IU174" s="119"/>
      <c r="IV174" s="119"/>
      <c r="IW174" s="119"/>
      <c r="IX174" s="119"/>
      <c r="IY174" s="119"/>
      <c r="IZ174" s="119"/>
      <c r="JA174" s="119"/>
      <c r="JB174" s="119"/>
      <c r="JC174" s="119"/>
      <c r="JD174" s="119"/>
      <c r="JE174" s="119"/>
      <c r="JF174" s="119"/>
      <c r="JG174" s="119"/>
    </row>
    <row r="175" spans="1:267" ht="63.75" customHeight="1" x14ac:dyDescent="0.2">
      <c r="A175" s="239">
        <v>43</v>
      </c>
      <c r="B175" s="131" t="s">
        <v>649</v>
      </c>
      <c r="C175" s="131" t="s">
        <v>49</v>
      </c>
      <c r="D175" s="137" t="s">
        <v>669</v>
      </c>
      <c r="E175" s="131">
        <v>1243</v>
      </c>
      <c r="F175" s="160" t="s">
        <v>670</v>
      </c>
      <c r="G175" s="137" t="s">
        <v>37</v>
      </c>
      <c r="H175" s="150" t="s">
        <v>48</v>
      </c>
      <c r="I175" s="137" t="s">
        <v>37</v>
      </c>
      <c r="J175" s="131" t="s">
        <v>49</v>
      </c>
      <c r="K175" s="137" t="s">
        <v>37</v>
      </c>
      <c r="L175" s="132">
        <v>85</v>
      </c>
      <c r="M175" s="137" t="s">
        <v>31</v>
      </c>
      <c r="N175" s="95">
        <v>393217.16</v>
      </c>
      <c r="O175" s="134">
        <v>44291</v>
      </c>
      <c r="P175" s="134">
        <v>44365</v>
      </c>
      <c r="Q175" s="139">
        <f t="shared" si="7"/>
        <v>485.45328395061728</v>
      </c>
      <c r="R175" s="135" t="s">
        <v>39</v>
      </c>
      <c r="S175" s="48">
        <v>810</v>
      </c>
      <c r="T175" s="141">
        <f>U175*100%/393217.16</f>
        <v>1</v>
      </c>
      <c r="U175" s="68">
        <v>393217.16</v>
      </c>
      <c r="V175" s="130" t="s">
        <v>671</v>
      </c>
      <c r="W175" s="240" t="s">
        <v>672</v>
      </c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/>
      <c r="BI175" s="119"/>
      <c r="BJ175" s="119"/>
      <c r="BK175" s="119"/>
      <c r="BL175" s="119"/>
      <c r="BM175" s="119"/>
      <c r="BN175" s="119"/>
      <c r="BO175" s="119"/>
      <c r="BP175" s="119"/>
      <c r="BQ175" s="119"/>
      <c r="BR175" s="119"/>
      <c r="BS175" s="119"/>
      <c r="BT175" s="119"/>
      <c r="BU175" s="119"/>
      <c r="BV175" s="119"/>
      <c r="BW175" s="119"/>
      <c r="BX175" s="119"/>
      <c r="BY175" s="119"/>
      <c r="BZ175" s="119"/>
      <c r="CA175" s="119"/>
      <c r="CB175" s="119"/>
      <c r="CC175" s="119"/>
      <c r="CD175" s="119"/>
      <c r="CE175" s="119"/>
      <c r="CF175" s="119"/>
      <c r="CG175" s="119"/>
      <c r="CH175" s="119"/>
      <c r="CI175" s="119"/>
      <c r="CJ175" s="119"/>
      <c r="CK175" s="119"/>
      <c r="CL175" s="119"/>
      <c r="CM175" s="119"/>
      <c r="CN175" s="119"/>
      <c r="CO175" s="119"/>
      <c r="CP175" s="119"/>
      <c r="CQ175" s="119"/>
      <c r="CR175" s="119"/>
      <c r="CS175" s="119"/>
      <c r="CT175" s="119"/>
      <c r="CU175" s="119"/>
      <c r="CV175" s="119"/>
      <c r="CW175" s="119"/>
      <c r="CX175" s="119"/>
      <c r="CY175" s="119"/>
      <c r="CZ175" s="119"/>
      <c r="DA175" s="119"/>
      <c r="DB175" s="119"/>
      <c r="DC175" s="119"/>
      <c r="DD175" s="119"/>
      <c r="DE175" s="119"/>
      <c r="DF175" s="119"/>
      <c r="DG175" s="119"/>
      <c r="DH175" s="119"/>
      <c r="DI175" s="119"/>
      <c r="DJ175" s="119"/>
      <c r="DK175" s="119"/>
      <c r="DL175" s="119"/>
      <c r="DM175" s="119"/>
      <c r="DN175" s="119"/>
      <c r="DO175" s="119"/>
      <c r="DP175" s="119"/>
      <c r="DQ175" s="119"/>
      <c r="DR175" s="119"/>
      <c r="DS175" s="119"/>
      <c r="DT175" s="119"/>
      <c r="DU175" s="119"/>
      <c r="DV175" s="119"/>
      <c r="DW175" s="119"/>
      <c r="DX175" s="119"/>
      <c r="DY175" s="119"/>
      <c r="DZ175" s="119"/>
      <c r="EA175" s="119"/>
      <c r="EB175" s="119"/>
      <c r="EC175" s="119"/>
      <c r="ED175" s="119"/>
      <c r="EE175" s="119"/>
      <c r="EF175" s="119"/>
      <c r="EG175" s="119"/>
      <c r="EH175" s="119"/>
      <c r="EI175" s="119"/>
      <c r="EJ175" s="119"/>
      <c r="EK175" s="119"/>
      <c r="EL175" s="119"/>
      <c r="EM175" s="119"/>
      <c r="EN175" s="119"/>
      <c r="EO175" s="119"/>
      <c r="EP175" s="119"/>
      <c r="EQ175" s="119"/>
      <c r="ER175" s="119"/>
      <c r="ES175" s="119"/>
      <c r="ET175" s="119"/>
      <c r="EU175" s="119"/>
      <c r="EV175" s="119"/>
      <c r="EW175" s="119"/>
      <c r="EX175" s="119"/>
      <c r="EY175" s="119"/>
      <c r="EZ175" s="119"/>
      <c r="FA175" s="119"/>
      <c r="FB175" s="119"/>
      <c r="FC175" s="119"/>
      <c r="FD175" s="119"/>
      <c r="FE175" s="119"/>
      <c r="FF175" s="119"/>
      <c r="FG175" s="119"/>
      <c r="FH175" s="119"/>
      <c r="FI175" s="119"/>
      <c r="FJ175" s="119"/>
      <c r="FK175" s="119"/>
      <c r="FL175" s="119"/>
      <c r="FM175" s="119"/>
      <c r="FN175" s="119"/>
      <c r="FO175" s="119"/>
      <c r="FP175" s="119"/>
      <c r="FQ175" s="119"/>
      <c r="FR175" s="119"/>
      <c r="FS175" s="119"/>
      <c r="FT175" s="119"/>
      <c r="FU175" s="119"/>
      <c r="FV175" s="119"/>
      <c r="FW175" s="119"/>
      <c r="FX175" s="119"/>
      <c r="FY175" s="119"/>
      <c r="FZ175" s="119"/>
      <c r="GA175" s="119"/>
      <c r="GB175" s="119"/>
      <c r="GC175" s="119"/>
      <c r="GD175" s="119"/>
      <c r="GE175" s="119"/>
      <c r="GF175" s="119"/>
      <c r="GG175" s="119"/>
      <c r="GH175" s="119"/>
      <c r="GI175" s="119"/>
      <c r="GJ175" s="119"/>
      <c r="GK175" s="119"/>
      <c r="GL175" s="119"/>
      <c r="GM175" s="119"/>
      <c r="GN175" s="119"/>
      <c r="GO175" s="119"/>
      <c r="GP175" s="119"/>
      <c r="GQ175" s="119"/>
      <c r="GR175" s="119"/>
      <c r="GS175" s="119"/>
      <c r="GT175" s="119"/>
      <c r="GU175" s="119"/>
      <c r="GV175" s="119"/>
      <c r="GW175" s="119"/>
      <c r="GX175" s="119"/>
      <c r="GY175" s="119"/>
      <c r="GZ175" s="119"/>
      <c r="HA175" s="119"/>
      <c r="HB175" s="119"/>
      <c r="HC175" s="119"/>
      <c r="HD175" s="119"/>
      <c r="HE175" s="119"/>
      <c r="HF175" s="119"/>
      <c r="HG175" s="119"/>
      <c r="HH175" s="119"/>
      <c r="HI175" s="119"/>
      <c r="HJ175" s="119"/>
      <c r="HK175" s="119"/>
      <c r="HL175" s="119"/>
      <c r="HM175" s="119"/>
      <c r="HN175" s="119"/>
      <c r="HO175" s="119"/>
      <c r="HP175" s="119"/>
      <c r="HQ175" s="119"/>
      <c r="HR175" s="119"/>
      <c r="HS175" s="119"/>
      <c r="HT175" s="119"/>
      <c r="HU175" s="119"/>
      <c r="HV175" s="119"/>
      <c r="HW175" s="119"/>
      <c r="HX175" s="119"/>
      <c r="HY175" s="119"/>
      <c r="HZ175" s="119"/>
      <c r="IA175" s="119"/>
      <c r="IB175" s="119"/>
      <c r="IC175" s="119"/>
      <c r="ID175" s="119"/>
      <c r="IE175" s="119"/>
      <c r="IF175" s="119"/>
      <c r="IG175" s="119"/>
      <c r="IH175" s="119"/>
      <c r="II175" s="119"/>
      <c r="IJ175" s="119"/>
      <c r="IK175" s="119"/>
      <c r="IL175" s="119"/>
      <c r="IM175" s="119"/>
      <c r="IN175" s="119"/>
      <c r="IO175" s="119"/>
      <c r="IP175" s="119"/>
      <c r="IQ175" s="119"/>
      <c r="IR175" s="119"/>
      <c r="IS175" s="119"/>
      <c r="IT175" s="119"/>
      <c r="IU175" s="119"/>
      <c r="IV175" s="119"/>
      <c r="IW175" s="119"/>
      <c r="IX175" s="119"/>
      <c r="IY175" s="119"/>
      <c r="IZ175" s="119"/>
      <c r="JA175" s="119"/>
      <c r="JB175" s="119"/>
      <c r="JC175" s="119"/>
      <c r="JD175" s="119"/>
      <c r="JE175" s="119"/>
      <c r="JF175" s="119"/>
      <c r="JG175" s="119"/>
    </row>
    <row r="176" spans="1:267" ht="63.75" customHeight="1" x14ac:dyDescent="0.2">
      <c r="A176" s="239">
        <v>44</v>
      </c>
      <c r="B176" s="131" t="s">
        <v>649</v>
      </c>
      <c r="C176" s="131" t="s">
        <v>49</v>
      </c>
      <c r="D176" s="137" t="s">
        <v>673</v>
      </c>
      <c r="E176" s="131">
        <v>1244</v>
      </c>
      <c r="F176" s="160" t="s">
        <v>674</v>
      </c>
      <c r="G176" s="137" t="s">
        <v>35</v>
      </c>
      <c r="H176" s="150" t="s">
        <v>45</v>
      </c>
      <c r="I176" s="137" t="s">
        <v>35</v>
      </c>
      <c r="J176" s="131" t="s">
        <v>49</v>
      </c>
      <c r="K176" s="137" t="s">
        <v>35</v>
      </c>
      <c r="L176" s="132">
        <v>165</v>
      </c>
      <c r="M176" s="137" t="s">
        <v>31</v>
      </c>
      <c r="N176" s="95">
        <v>172880.87</v>
      </c>
      <c r="O176" s="134">
        <v>44294</v>
      </c>
      <c r="P176" s="134">
        <v>44323</v>
      </c>
      <c r="Q176" s="139">
        <f t="shared" si="7"/>
        <v>1047.7628484848485</v>
      </c>
      <c r="R176" s="135" t="s">
        <v>39</v>
      </c>
      <c r="S176" s="48">
        <v>165</v>
      </c>
      <c r="T176" s="141">
        <f>U176*100%/N176</f>
        <v>0.61609997682218975</v>
      </c>
      <c r="U176" s="68">
        <v>106511.9</v>
      </c>
      <c r="V176" s="130" t="s">
        <v>635</v>
      </c>
      <c r="W176" s="240" t="s">
        <v>636</v>
      </c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119"/>
      <c r="AR176" s="119"/>
      <c r="AS176" s="119"/>
      <c r="AT176" s="119"/>
      <c r="AU176" s="119"/>
      <c r="AV176" s="119"/>
      <c r="AW176" s="119"/>
      <c r="AX176" s="119"/>
      <c r="AY176" s="119"/>
      <c r="AZ176" s="119"/>
      <c r="BA176" s="119"/>
      <c r="BB176" s="119"/>
      <c r="BC176" s="119"/>
      <c r="BD176" s="119"/>
      <c r="BE176" s="119"/>
      <c r="BF176" s="119"/>
      <c r="BG176" s="119"/>
      <c r="BH176" s="119"/>
      <c r="BI176" s="119"/>
      <c r="BJ176" s="119"/>
      <c r="BK176" s="119"/>
      <c r="BL176" s="119"/>
      <c r="BM176" s="119"/>
      <c r="BN176" s="119"/>
      <c r="BO176" s="119"/>
      <c r="BP176" s="119"/>
      <c r="BQ176" s="119"/>
      <c r="BR176" s="119"/>
      <c r="BS176" s="119"/>
      <c r="BT176" s="119"/>
      <c r="BU176" s="119"/>
      <c r="BV176" s="119"/>
      <c r="BW176" s="119"/>
      <c r="BX176" s="119"/>
      <c r="BY176" s="119"/>
      <c r="BZ176" s="119"/>
      <c r="CA176" s="119"/>
      <c r="CB176" s="119"/>
      <c r="CC176" s="119"/>
      <c r="CD176" s="119"/>
      <c r="CE176" s="119"/>
      <c r="CF176" s="119"/>
      <c r="CG176" s="119"/>
      <c r="CH176" s="119"/>
      <c r="CI176" s="119"/>
      <c r="CJ176" s="119"/>
      <c r="CK176" s="119"/>
      <c r="CL176" s="119"/>
      <c r="CM176" s="119"/>
      <c r="CN176" s="119"/>
      <c r="CO176" s="119"/>
      <c r="CP176" s="119"/>
      <c r="CQ176" s="119"/>
      <c r="CR176" s="119"/>
      <c r="CS176" s="119"/>
      <c r="CT176" s="119"/>
      <c r="CU176" s="119"/>
      <c r="CV176" s="119"/>
      <c r="CW176" s="119"/>
      <c r="CX176" s="119"/>
      <c r="CY176" s="119"/>
      <c r="CZ176" s="119"/>
      <c r="DA176" s="119"/>
      <c r="DB176" s="119"/>
      <c r="DC176" s="119"/>
      <c r="DD176" s="119"/>
      <c r="DE176" s="119"/>
      <c r="DF176" s="119"/>
      <c r="DG176" s="119"/>
      <c r="DH176" s="119"/>
      <c r="DI176" s="119"/>
      <c r="DJ176" s="119"/>
      <c r="DK176" s="119"/>
      <c r="DL176" s="119"/>
      <c r="DM176" s="119"/>
      <c r="DN176" s="119"/>
      <c r="DO176" s="119"/>
      <c r="DP176" s="119"/>
      <c r="DQ176" s="119"/>
      <c r="DR176" s="119"/>
      <c r="DS176" s="119"/>
      <c r="DT176" s="119"/>
      <c r="DU176" s="119"/>
      <c r="DV176" s="119"/>
      <c r="DW176" s="119"/>
      <c r="DX176" s="119"/>
      <c r="DY176" s="119"/>
      <c r="DZ176" s="119"/>
      <c r="EA176" s="119"/>
      <c r="EB176" s="119"/>
      <c r="EC176" s="119"/>
      <c r="ED176" s="119"/>
      <c r="EE176" s="119"/>
      <c r="EF176" s="119"/>
      <c r="EG176" s="119"/>
      <c r="EH176" s="119"/>
      <c r="EI176" s="119"/>
      <c r="EJ176" s="119"/>
      <c r="EK176" s="119"/>
      <c r="EL176" s="119"/>
      <c r="EM176" s="119"/>
      <c r="EN176" s="119"/>
      <c r="EO176" s="119"/>
      <c r="EP176" s="119"/>
      <c r="EQ176" s="119"/>
      <c r="ER176" s="119"/>
      <c r="ES176" s="119"/>
      <c r="ET176" s="119"/>
      <c r="EU176" s="119"/>
      <c r="EV176" s="119"/>
      <c r="EW176" s="119"/>
      <c r="EX176" s="119"/>
      <c r="EY176" s="119"/>
      <c r="EZ176" s="119"/>
      <c r="FA176" s="119"/>
      <c r="FB176" s="119"/>
      <c r="FC176" s="119"/>
      <c r="FD176" s="119"/>
      <c r="FE176" s="119"/>
      <c r="FF176" s="119"/>
      <c r="FG176" s="119"/>
      <c r="FH176" s="119"/>
      <c r="FI176" s="119"/>
      <c r="FJ176" s="119"/>
      <c r="FK176" s="119"/>
      <c r="FL176" s="119"/>
      <c r="FM176" s="119"/>
      <c r="FN176" s="119"/>
      <c r="FO176" s="119"/>
      <c r="FP176" s="119"/>
      <c r="FQ176" s="119"/>
      <c r="FR176" s="119"/>
      <c r="FS176" s="119"/>
      <c r="FT176" s="119"/>
      <c r="FU176" s="119"/>
      <c r="FV176" s="119"/>
      <c r="FW176" s="119"/>
      <c r="FX176" s="119"/>
      <c r="FY176" s="119"/>
      <c r="FZ176" s="119"/>
      <c r="GA176" s="119"/>
      <c r="GB176" s="119"/>
      <c r="GC176" s="119"/>
      <c r="GD176" s="119"/>
      <c r="GE176" s="119"/>
      <c r="GF176" s="119"/>
      <c r="GG176" s="119"/>
      <c r="GH176" s="119"/>
      <c r="GI176" s="119"/>
      <c r="GJ176" s="119"/>
      <c r="GK176" s="119"/>
      <c r="GL176" s="119"/>
      <c r="GM176" s="119"/>
      <c r="GN176" s="119"/>
      <c r="GO176" s="119"/>
      <c r="GP176" s="119"/>
      <c r="GQ176" s="119"/>
      <c r="GR176" s="119"/>
      <c r="GS176" s="119"/>
      <c r="GT176" s="119"/>
      <c r="GU176" s="119"/>
      <c r="GV176" s="119"/>
      <c r="GW176" s="119"/>
      <c r="GX176" s="119"/>
      <c r="GY176" s="119"/>
      <c r="GZ176" s="119"/>
      <c r="HA176" s="119"/>
      <c r="HB176" s="119"/>
      <c r="HC176" s="119"/>
      <c r="HD176" s="119"/>
      <c r="HE176" s="119"/>
      <c r="HF176" s="119"/>
      <c r="HG176" s="119"/>
      <c r="HH176" s="119"/>
      <c r="HI176" s="119"/>
      <c r="HJ176" s="119"/>
      <c r="HK176" s="119"/>
      <c r="HL176" s="119"/>
      <c r="HM176" s="119"/>
      <c r="HN176" s="119"/>
      <c r="HO176" s="119"/>
      <c r="HP176" s="119"/>
      <c r="HQ176" s="119"/>
      <c r="HR176" s="119"/>
      <c r="HS176" s="119"/>
      <c r="HT176" s="119"/>
      <c r="HU176" s="119"/>
      <c r="HV176" s="119"/>
      <c r="HW176" s="119"/>
      <c r="HX176" s="119"/>
      <c r="HY176" s="119"/>
      <c r="HZ176" s="119"/>
      <c r="IA176" s="119"/>
      <c r="IB176" s="119"/>
      <c r="IC176" s="119"/>
      <c r="ID176" s="119"/>
      <c r="IE176" s="119"/>
      <c r="IF176" s="119"/>
      <c r="IG176" s="119"/>
      <c r="IH176" s="119"/>
      <c r="II176" s="119"/>
      <c r="IJ176" s="119"/>
      <c r="IK176" s="119"/>
      <c r="IL176" s="119"/>
      <c r="IM176" s="119"/>
      <c r="IN176" s="119"/>
      <c r="IO176" s="119"/>
      <c r="IP176" s="119"/>
      <c r="IQ176" s="119"/>
      <c r="IR176" s="119"/>
      <c r="IS176" s="119"/>
      <c r="IT176" s="119"/>
      <c r="IU176" s="119"/>
      <c r="IV176" s="119"/>
      <c r="IW176" s="119"/>
      <c r="IX176" s="119"/>
      <c r="IY176" s="119"/>
      <c r="IZ176" s="119"/>
      <c r="JA176" s="119"/>
      <c r="JB176" s="119"/>
      <c r="JC176" s="119"/>
      <c r="JD176" s="119"/>
      <c r="JE176" s="119"/>
      <c r="JF176" s="119"/>
      <c r="JG176" s="119"/>
    </row>
    <row r="177" spans="1:23" ht="63.75" customHeight="1" x14ac:dyDescent="0.2">
      <c r="A177" s="436">
        <v>45</v>
      </c>
      <c r="B177" s="353" t="s">
        <v>649</v>
      </c>
      <c r="C177" s="353" t="s">
        <v>49</v>
      </c>
      <c r="D177" s="354" t="s">
        <v>675</v>
      </c>
      <c r="E177" s="353">
        <v>1245</v>
      </c>
      <c r="F177" s="160" t="s">
        <v>676</v>
      </c>
      <c r="G177" s="354" t="s">
        <v>33</v>
      </c>
      <c r="H177" s="385" t="s">
        <v>55</v>
      </c>
      <c r="I177" s="354" t="s">
        <v>33</v>
      </c>
      <c r="J177" s="353" t="s">
        <v>49</v>
      </c>
      <c r="K177" s="354" t="s">
        <v>33</v>
      </c>
      <c r="L177" s="370">
        <v>185</v>
      </c>
      <c r="M177" s="354" t="s">
        <v>31</v>
      </c>
      <c r="N177" s="95">
        <v>66389.119999999995</v>
      </c>
      <c r="O177" s="368">
        <v>44312</v>
      </c>
      <c r="P177" s="368">
        <v>44365</v>
      </c>
      <c r="Q177" s="139">
        <f t="shared" si="7"/>
        <v>948.41599999999994</v>
      </c>
      <c r="R177" s="369" t="s">
        <v>39</v>
      </c>
      <c r="S177" s="48">
        <v>70</v>
      </c>
      <c r="T177" s="375">
        <f>U177*100/94537.13</f>
        <v>0</v>
      </c>
      <c r="U177" s="355">
        <v>0</v>
      </c>
      <c r="V177" s="373" t="s">
        <v>677</v>
      </c>
      <c r="W177" s="438" t="s">
        <v>678</v>
      </c>
    </row>
    <row r="178" spans="1:23" ht="63.75" customHeight="1" x14ac:dyDescent="0.2">
      <c r="A178" s="436"/>
      <c r="B178" s="353"/>
      <c r="C178" s="353"/>
      <c r="D178" s="354"/>
      <c r="E178" s="353"/>
      <c r="F178" s="160" t="s">
        <v>679</v>
      </c>
      <c r="G178" s="354"/>
      <c r="H178" s="385"/>
      <c r="I178" s="354"/>
      <c r="J178" s="353"/>
      <c r="K178" s="354"/>
      <c r="L178" s="370"/>
      <c r="M178" s="354"/>
      <c r="N178" s="95">
        <v>28148.01</v>
      </c>
      <c r="O178" s="368"/>
      <c r="P178" s="368"/>
      <c r="Q178" s="139">
        <f t="shared" si="7"/>
        <v>305.9566304347826</v>
      </c>
      <c r="R178" s="369"/>
      <c r="S178" s="48">
        <v>92</v>
      </c>
      <c r="T178" s="375"/>
      <c r="U178" s="355"/>
      <c r="V178" s="373"/>
      <c r="W178" s="438"/>
    </row>
    <row r="179" spans="1:23" ht="63.75" customHeight="1" x14ac:dyDescent="0.2">
      <c r="A179" s="239">
        <v>46</v>
      </c>
      <c r="B179" s="131" t="s">
        <v>649</v>
      </c>
      <c r="C179" s="131" t="s">
        <v>49</v>
      </c>
      <c r="D179" s="137" t="s">
        <v>680</v>
      </c>
      <c r="E179" s="131">
        <v>1246</v>
      </c>
      <c r="F179" s="160" t="s">
        <v>681</v>
      </c>
      <c r="G179" s="137" t="s">
        <v>33</v>
      </c>
      <c r="H179" s="150" t="s">
        <v>55</v>
      </c>
      <c r="I179" s="137" t="s">
        <v>33</v>
      </c>
      <c r="J179" s="131" t="s">
        <v>49</v>
      </c>
      <c r="K179" s="137" t="s">
        <v>33</v>
      </c>
      <c r="L179" s="132">
        <v>250</v>
      </c>
      <c r="M179" s="137" t="s">
        <v>31</v>
      </c>
      <c r="N179" s="95">
        <v>315500</v>
      </c>
      <c r="O179" s="134">
        <v>44298</v>
      </c>
      <c r="P179" s="134">
        <v>44347</v>
      </c>
      <c r="Q179" s="139">
        <f t="shared" si="7"/>
        <v>262.91666666666669</v>
      </c>
      <c r="R179" s="135" t="s">
        <v>39</v>
      </c>
      <c r="S179" s="48">
        <v>1200</v>
      </c>
      <c r="T179" s="141">
        <f>U179*100%/N179</f>
        <v>0.6618066561014263</v>
      </c>
      <c r="U179" s="68">
        <v>208800</v>
      </c>
      <c r="V179" s="130" t="s">
        <v>682</v>
      </c>
      <c r="W179" s="240" t="s">
        <v>683</v>
      </c>
    </row>
    <row r="180" spans="1:23" ht="63.75" customHeight="1" x14ac:dyDescent="0.2">
      <c r="A180" s="436">
        <v>47</v>
      </c>
      <c r="B180" s="353" t="s">
        <v>649</v>
      </c>
      <c r="C180" s="353" t="s">
        <v>49</v>
      </c>
      <c r="D180" s="354" t="s">
        <v>684</v>
      </c>
      <c r="E180" s="353">
        <v>1247</v>
      </c>
      <c r="F180" s="160" t="s">
        <v>685</v>
      </c>
      <c r="G180" s="354" t="s">
        <v>33</v>
      </c>
      <c r="H180" s="385" t="s">
        <v>48</v>
      </c>
      <c r="I180" s="354" t="s">
        <v>33</v>
      </c>
      <c r="J180" s="353" t="s">
        <v>49</v>
      </c>
      <c r="K180" s="354" t="s">
        <v>33</v>
      </c>
      <c r="L180" s="370">
        <v>260</v>
      </c>
      <c r="M180" s="354" t="s">
        <v>31</v>
      </c>
      <c r="N180" s="95">
        <v>405917.9</v>
      </c>
      <c r="O180" s="368">
        <v>44294</v>
      </c>
      <c r="P180" s="368">
        <v>44365</v>
      </c>
      <c r="Q180" s="139">
        <f t="shared" si="7"/>
        <v>1071.0234828496043</v>
      </c>
      <c r="R180" s="369" t="s">
        <v>39</v>
      </c>
      <c r="S180" s="48">
        <v>379</v>
      </c>
      <c r="T180" s="375">
        <f>U180*100%/614897.62</f>
        <v>0</v>
      </c>
      <c r="U180" s="355">
        <v>0</v>
      </c>
      <c r="V180" s="373" t="s">
        <v>686</v>
      </c>
      <c r="W180" s="438" t="s">
        <v>687</v>
      </c>
    </row>
    <row r="181" spans="1:23" ht="63.75" customHeight="1" x14ac:dyDescent="0.2">
      <c r="A181" s="436"/>
      <c r="B181" s="353"/>
      <c r="C181" s="353"/>
      <c r="D181" s="354"/>
      <c r="E181" s="353"/>
      <c r="F181" s="160" t="s">
        <v>688</v>
      </c>
      <c r="G181" s="354"/>
      <c r="H181" s="385"/>
      <c r="I181" s="354"/>
      <c r="J181" s="353"/>
      <c r="K181" s="354"/>
      <c r="L181" s="370"/>
      <c r="M181" s="354"/>
      <c r="N181" s="95">
        <v>208979.72</v>
      </c>
      <c r="O181" s="368"/>
      <c r="P181" s="368"/>
      <c r="Q181" s="139">
        <f t="shared" si="7"/>
        <v>788.60271698113206</v>
      </c>
      <c r="R181" s="369"/>
      <c r="S181" s="48">
        <v>265</v>
      </c>
      <c r="T181" s="375"/>
      <c r="U181" s="355"/>
      <c r="V181" s="373"/>
      <c r="W181" s="438"/>
    </row>
    <row r="182" spans="1:23" ht="63.75" customHeight="1" x14ac:dyDescent="0.2">
      <c r="A182" s="239">
        <v>48</v>
      </c>
      <c r="B182" s="131" t="s">
        <v>649</v>
      </c>
      <c r="C182" s="131" t="s">
        <v>49</v>
      </c>
      <c r="D182" s="137" t="s">
        <v>689</v>
      </c>
      <c r="E182" s="131">
        <v>1248</v>
      </c>
      <c r="F182" s="160" t="s">
        <v>690</v>
      </c>
      <c r="G182" s="137" t="s">
        <v>41</v>
      </c>
      <c r="H182" s="150" t="s">
        <v>45</v>
      </c>
      <c r="I182" s="137" t="s">
        <v>41</v>
      </c>
      <c r="J182" s="131" t="s">
        <v>49</v>
      </c>
      <c r="K182" s="137" t="s">
        <v>41</v>
      </c>
      <c r="L182" s="132">
        <v>2800</v>
      </c>
      <c r="M182" s="137" t="s">
        <v>31</v>
      </c>
      <c r="N182" s="95">
        <v>250000</v>
      </c>
      <c r="O182" s="134">
        <v>44340</v>
      </c>
      <c r="P182" s="134">
        <v>44386</v>
      </c>
      <c r="Q182" s="139">
        <f t="shared" si="7"/>
        <v>250000</v>
      </c>
      <c r="R182" s="135" t="s">
        <v>32</v>
      </c>
      <c r="S182" s="48">
        <v>1</v>
      </c>
      <c r="T182" s="141">
        <f>U182*100%/N182</f>
        <v>0</v>
      </c>
      <c r="U182" s="68">
        <v>0</v>
      </c>
      <c r="V182" s="130" t="s">
        <v>691</v>
      </c>
      <c r="W182" s="240" t="s">
        <v>692</v>
      </c>
    </row>
    <row r="183" spans="1:23" ht="63.75" customHeight="1" x14ac:dyDescent="0.2">
      <c r="A183" s="239">
        <v>49</v>
      </c>
      <c r="B183" s="131" t="s">
        <v>649</v>
      </c>
      <c r="C183" s="131" t="s">
        <v>49</v>
      </c>
      <c r="D183" s="137" t="s">
        <v>693</v>
      </c>
      <c r="E183" s="131">
        <v>1249</v>
      </c>
      <c r="F183" s="160" t="s">
        <v>694</v>
      </c>
      <c r="G183" s="137" t="s">
        <v>41</v>
      </c>
      <c r="H183" s="150" t="s">
        <v>45</v>
      </c>
      <c r="I183" s="137" t="s">
        <v>41</v>
      </c>
      <c r="J183" s="131" t="s">
        <v>49</v>
      </c>
      <c r="K183" s="137" t="s">
        <v>41</v>
      </c>
      <c r="L183" s="132">
        <v>2800</v>
      </c>
      <c r="M183" s="137" t="s">
        <v>31</v>
      </c>
      <c r="N183" s="95">
        <v>897160</v>
      </c>
      <c r="O183" s="134">
        <v>44340</v>
      </c>
      <c r="P183" s="134">
        <v>44386</v>
      </c>
      <c r="Q183" s="139">
        <f t="shared" si="7"/>
        <v>407.8</v>
      </c>
      <c r="R183" s="135" t="s">
        <v>39</v>
      </c>
      <c r="S183" s="48">
        <v>2200</v>
      </c>
      <c r="T183" s="141">
        <f>U183*100%/N183</f>
        <v>0</v>
      </c>
      <c r="U183" s="68">
        <v>0</v>
      </c>
      <c r="V183" s="130" t="s">
        <v>695</v>
      </c>
      <c r="W183" s="240" t="s">
        <v>696</v>
      </c>
    </row>
    <row r="184" spans="1:23" ht="63.75" customHeight="1" x14ac:dyDescent="0.2">
      <c r="A184" s="239">
        <v>50</v>
      </c>
      <c r="B184" s="131" t="s">
        <v>649</v>
      </c>
      <c r="C184" s="131" t="s">
        <v>49</v>
      </c>
      <c r="D184" s="137" t="s">
        <v>697</v>
      </c>
      <c r="E184" s="131">
        <v>1250</v>
      </c>
      <c r="F184" s="160" t="s">
        <v>698</v>
      </c>
      <c r="G184" s="137" t="s">
        <v>41</v>
      </c>
      <c r="H184" s="150" t="s">
        <v>36</v>
      </c>
      <c r="I184" s="137" t="s">
        <v>41</v>
      </c>
      <c r="J184" s="131" t="s">
        <v>49</v>
      </c>
      <c r="K184" s="137" t="s">
        <v>41</v>
      </c>
      <c r="L184" s="132">
        <v>185</v>
      </c>
      <c r="M184" s="137" t="s">
        <v>31</v>
      </c>
      <c r="N184" s="95">
        <v>288408</v>
      </c>
      <c r="O184" s="134">
        <v>44305</v>
      </c>
      <c r="P184" s="134">
        <v>44365</v>
      </c>
      <c r="Q184" s="139">
        <f t="shared" si="7"/>
        <v>732</v>
      </c>
      <c r="R184" s="135" t="s">
        <v>39</v>
      </c>
      <c r="S184" s="48">
        <v>394</v>
      </c>
      <c r="T184" s="141">
        <f>U184*100%/N184</f>
        <v>0.39748203933316689</v>
      </c>
      <c r="U184" s="68">
        <v>114637</v>
      </c>
      <c r="V184" s="130" t="s">
        <v>699</v>
      </c>
      <c r="W184" s="240" t="s">
        <v>700</v>
      </c>
    </row>
    <row r="185" spans="1:23" ht="63.75" customHeight="1" x14ac:dyDescent="0.2">
      <c r="A185" s="239">
        <v>1</v>
      </c>
      <c r="B185" s="137" t="s">
        <v>701</v>
      </c>
      <c r="C185" s="131" t="s">
        <v>702</v>
      </c>
      <c r="D185" s="137" t="s">
        <v>703</v>
      </c>
      <c r="E185" s="144" t="s">
        <v>704</v>
      </c>
      <c r="F185" s="250" t="s">
        <v>705</v>
      </c>
      <c r="G185" s="137" t="s">
        <v>41</v>
      </c>
      <c r="H185" s="93" t="s">
        <v>45</v>
      </c>
      <c r="I185" s="137" t="s">
        <v>41</v>
      </c>
      <c r="J185" s="131" t="s">
        <v>702</v>
      </c>
      <c r="K185" s="137" t="s">
        <v>41</v>
      </c>
      <c r="L185" s="251">
        <v>1000</v>
      </c>
      <c r="M185" s="137" t="s">
        <v>31</v>
      </c>
      <c r="N185" s="95">
        <v>2991728.16</v>
      </c>
      <c r="O185" s="134">
        <v>44284</v>
      </c>
      <c r="P185" s="140">
        <v>44330</v>
      </c>
      <c r="Q185" s="139">
        <f t="shared" si="7"/>
        <v>268.07600000000002</v>
      </c>
      <c r="R185" s="135" t="s">
        <v>34</v>
      </c>
      <c r="S185" s="48">
        <v>11160</v>
      </c>
      <c r="T185" s="65">
        <f>U185*100%/N185</f>
        <v>0</v>
      </c>
      <c r="U185" s="138">
        <v>0</v>
      </c>
      <c r="V185" s="130" t="s">
        <v>706</v>
      </c>
      <c r="W185" s="240" t="s">
        <v>707</v>
      </c>
    </row>
    <row r="186" spans="1:23" ht="63.75" customHeight="1" thickBot="1" x14ac:dyDescent="0.25">
      <c r="A186" s="252">
        <v>2</v>
      </c>
      <c r="B186" s="253" t="s">
        <v>701</v>
      </c>
      <c r="C186" s="254" t="s">
        <v>702</v>
      </c>
      <c r="D186" s="253" t="s">
        <v>708</v>
      </c>
      <c r="E186" s="255" t="s">
        <v>704</v>
      </c>
      <c r="F186" s="256" t="s">
        <v>709</v>
      </c>
      <c r="G186" s="253" t="s">
        <v>41</v>
      </c>
      <c r="H186" s="257" t="s">
        <v>55</v>
      </c>
      <c r="I186" s="253" t="s">
        <v>41</v>
      </c>
      <c r="J186" s="254" t="s">
        <v>702</v>
      </c>
      <c r="K186" s="253" t="s">
        <v>41</v>
      </c>
      <c r="L186" s="258">
        <v>1000</v>
      </c>
      <c r="M186" s="253" t="s">
        <v>31</v>
      </c>
      <c r="N186" s="259">
        <v>1960477.9</v>
      </c>
      <c r="O186" s="260">
        <v>44284</v>
      </c>
      <c r="P186" s="261">
        <v>44330</v>
      </c>
      <c r="Q186" s="262">
        <f t="shared" si="7"/>
        <v>51.843921724183524</v>
      </c>
      <c r="R186" s="263" t="s">
        <v>34</v>
      </c>
      <c r="S186" s="264">
        <v>37815</v>
      </c>
      <c r="T186" s="265">
        <f>U186*100%/N186</f>
        <v>0</v>
      </c>
      <c r="U186" s="266">
        <v>0</v>
      </c>
      <c r="V186" s="267" t="s">
        <v>710</v>
      </c>
      <c r="W186" s="268" t="s">
        <v>711</v>
      </c>
    </row>
  </sheetData>
  <mergeCells count="915">
    <mergeCell ref="W180:W181"/>
    <mergeCell ref="O180:O181"/>
    <mergeCell ref="P180:P181"/>
    <mergeCell ref="R180:R181"/>
    <mergeCell ref="T180:T181"/>
    <mergeCell ref="U180:U181"/>
    <mergeCell ref="V180:V181"/>
    <mergeCell ref="H180:H181"/>
    <mergeCell ref="I180:I181"/>
    <mergeCell ref="J180:J181"/>
    <mergeCell ref="K180:K181"/>
    <mergeCell ref="L180:L181"/>
    <mergeCell ref="M180:M181"/>
    <mergeCell ref="A180:A181"/>
    <mergeCell ref="B180:B181"/>
    <mergeCell ref="C180:C181"/>
    <mergeCell ref="D180:D181"/>
    <mergeCell ref="E180:E181"/>
    <mergeCell ref="G180:G181"/>
    <mergeCell ref="K177:K178"/>
    <mergeCell ref="L177:L178"/>
    <mergeCell ref="M177:M178"/>
    <mergeCell ref="I173:I174"/>
    <mergeCell ref="J173:J174"/>
    <mergeCell ref="K173:K174"/>
    <mergeCell ref="L173:L174"/>
    <mergeCell ref="M173:M174"/>
    <mergeCell ref="T177:T178"/>
    <mergeCell ref="U177:U178"/>
    <mergeCell ref="V177:V178"/>
    <mergeCell ref="W177:W178"/>
    <mergeCell ref="O177:O178"/>
    <mergeCell ref="P177:P178"/>
    <mergeCell ref="R177:R178"/>
    <mergeCell ref="A177:A178"/>
    <mergeCell ref="B177:B178"/>
    <mergeCell ref="C177:C178"/>
    <mergeCell ref="D177:D178"/>
    <mergeCell ref="E177:E178"/>
    <mergeCell ref="G177:G178"/>
    <mergeCell ref="H177:H178"/>
    <mergeCell ref="I177:I178"/>
    <mergeCell ref="J177:J178"/>
    <mergeCell ref="T167:T168"/>
    <mergeCell ref="U167:U168"/>
    <mergeCell ref="V167:V168"/>
    <mergeCell ref="W167:W168"/>
    <mergeCell ref="A173:A174"/>
    <mergeCell ref="B173:B174"/>
    <mergeCell ref="C173:C174"/>
    <mergeCell ref="D173:D174"/>
    <mergeCell ref="E173:E174"/>
    <mergeCell ref="G173:G174"/>
    <mergeCell ref="K167:K168"/>
    <mergeCell ref="L167:L168"/>
    <mergeCell ref="M167:M168"/>
    <mergeCell ref="O167:O168"/>
    <mergeCell ref="P167:P168"/>
    <mergeCell ref="R167:R168"/>
    <mergeCell ref="W173:W174"/>
    <mergeCell ref="O173:O174"/>
    <mergeCell ref="P173:P174"/>
    <mergeCell ref="R173:R174"/>
    <mergeCell ref="T173:T174"/>
    <mergeCell ref="U173:U174"/>
    <mergeCell ref="V173:V174"/>
    <mergeCell ref="H173:H174"/>
    <mergeCell ref="R164:R165"/>
    <mergeCell ref="A167:A168"/>
    <mergeCell ref="B167:B168"/>
    <mergeCell ref="C167:C168"/>
    <mergeCell ref="D167:D168"/>
    <mergeCell ref="E167:E168"/>
    <mergeCell ref="G167:G168"/>
    <mergeCell ref="H167:H168"/>
    <mergeCell ref="I167:I168"/>
    <mergeCell ref="J167:J168"/>
    <mergeCell ref="P159:P160"/>
    <mergeCell ref="T159:T160"/>
    <mergeCell ref="O162:O163"/>
    <mergeCell ref="P162:P163"/>
    <mergeCell ref="T162:T163"/>
    <mergeCell ref="U162:U163"/>
    <mergeCell ref="V162:V163"/>
    <mergeCell ref="W162:W163"/>
    <mergeCell ref="H162:H163"/>
    <mergeCell ref="I162:I163"/>
    <mergeCell ref="J162:J163"/>
    <mergeCell ref="K162:K163"/>
    <mergeCell ref="L162:L163"/>
    <mergeCell ref="M162:M163"/>
    <mergeCell ref="A158:W158"/>
    <mergeCell ref="A159:A160"/>
    <mergeCell ref="B159:B160"/>
    <mergeCell ref="C159:C160"/>
    <mergeCell ref="D159:D160"/>
    <mergeCell ref="E159:E160"/>
    <mergeCell ref="G159:G160"/>
    <mergeCell ref="H159:H160"/>
    <mergeCell ref="I159:I160"/>
    <mergeCell ref="J159:J160"/>
    <mergeCell ref="U159:U160"/>
    <mergeCell ref="V159:V160"/>
    <mergeCell ref="W159:W160"/>
    <mergeCell ref="R160:R162"/>
    <mergeCell ref="A162:A163"/>
    <mergeCell ref="B162:B163"/>
    <mergeCell ref="C162:C163"/>
    <mergeCell ref="D162:D163"/>
    <mergeCell ref="E162:E163"/>
    <mergeCell ref="G162:G163"/>
    <mergeCell ref="K159:K160"/>
    <mergeCell ref="L159:L160"/>
    <mergeCell ref="M159:M160"/>
    <mergeCell ref="O159:O160"/>
    <mergeCell ref="K153:K154"/>
    <mergeCell ref="L153:L154"/>
    <mergeCell ref="O153:O154"/>
    <mergeCell ref="P153:P154"/>
    <mergeCell ref="R153:R154"/>
    <mergeCell ref="U153:U154"/>
    <mergeCell ref="P146:P147"/>
    <mergeCell ref="T146:T147"/>
    <mergeCell ref="U146:U147"/>
    <mergeCell ref="K146:K147"/>
    <mergeCell ref="L146:L147"/>
    <mergeCell ref="O146:O147"/>
    <mergeCell ref="V146:V147"/>
    <mergeCell ref="W146:W147"/>
    <mergeCell ref="A153:A154"/>
    <mergeCell ref="B153:B154"/>
    <mergeCell ref="C153:C154"/>
    <mergeCell ref="D153:D154"/>
    <mergeCell ref="E153:E154"/>
    <mergeCell ref="V142:V144"/>
    <mergeCell ref="W142:W144"/>
    <mergeCell ref="A146:A147"/>
    <mergeCell ref="B146:B147"/>
    <mergeCell ref="C146:C147"/>
    <mergeCell ref="D146:D147"/>
    <mergeCell ref="E146:E147"/>
    <mergeCell ref="G146:G147"/>
    <mergeCell ref="H146:H147"/>
    <mergeCell ref="I146:I147"/>
    <mergeCell ref="V153:V154"/>
    <mergeCell ref="W153:W154"/>
    <mergeCell ref="G153:G154"/>
    <mergeCell ref="H153:H154"/>
    <mergeCell ref="I153:I154"/>
    <mergeCell ref="J153:J154"/>
    <mergeCell ref="J146:J147"/>
    <mergeCell ref="V136:V137"/>
    <mergeCell ref="W136:W137"/>
    <mergeCell ref="A142:A144"/>
    <mergeCell ref="B142:B144"/>
    <mergeCell ref="C142:C144"/>
    <mergeCell ref="D142:D144"/>
    <mergeCell ref="E142:E144"/>
    <mergeCell ref="G142:G144"/>
    <mergeCell ref="H142:H144"/>
    <mergeCell ref="I142:I144"/>
    <mergeCell ref="E136:E137"/>
    <mergeCell ref="G136:G137"/>
    <mergeCell ref="H136:H137"/>
    <mergeCell ref="I136:I137"/>
    <mergeCell ref="J136:J137"/>
    <mergeCell ref="K136:K137"/>
    <mergeCell ref="P142:P144"/>
    <mergeCell ref="R142:R144"/>
    <mergeCell ref="T142:T144"/>
    <mergeCell ref="U142:U144"/>
    <mergeCell ref="J142:J144"/>
    <mergeCell ref="K142:K144"/>
    <mergeCell ref="L142:L144"/>
    <mergeCell ref="O142:O144"/>
    <mergeCell ref="W128:W129"/>
    <mergeCell ref="A132:A134"/>
    <mergeCell ref="B132:B134"/>
    <mergeCell ref="C132:C134"/>
    <mergeCell ref="D132:D134"/>
    <mergeCell ref="E132:E134"/>
    <mergeCell ref="G132:G134"/>
    <mergeCell ref="H132:H134"/>
    <mergeCell ref="I132:I134"/>
    <mergeCell ref="J132:J134"/>
    <mergeCell ref="K128:K129"/>
    <mergeCell ref="L128:L129"/>
    <mergeCell ref="M128:M129"/>
    <mergeCell ref="O128:O129"/>
    <mergeCell ref="P128:P129"/>
    <mergeCell ref="T128:T129"/>
    <mergeCell ref="V132:V134"/>
    <mergeCell ref="W132:W134"/>
    <mergeCell ref="A128:A129"/>
    <mergeCell ref="B128:B129"/>
    <mergeCell ref="C128:C129"/>
    <mergeCell ref="D128:D129"/>
    <mergeCell ref="E128:E129"/>
    <mergeCell ref="I125:I126"/>
    <mergeCell ref="J125:J126"/>
    <mergeCell ref="K125:K126"/>
    <mergeCell ref="L125:L126"/>
    <mergeCell ref="M123:M124"/>
    <mergeCell ref="O123:O124"/>
    <mergeCell ref="P123:P124"/>
    <mergeCell ref="T123:T124"/>
    <mergeCell ref="U123:U124"/>
    <mergeCell ref="V123:V124"/>
    <mergeCell ref="W123:W124"/>
    <mergeCell ref="A125:A126"/>
    <mergeCell ref="B125:B126"/>
    <mergeCell ref="C125:C126"/>
    <mergeCell ref="D125:D126"/>
    <mergeCell ref="E125:E126"/>
    <mergeCell ref="G125:G126"/>
    <mergeCell ref="H125:H126"/>
    <mergeCell ref="P125:P126"/>
    <mergeCell ref="T125:T126"/>
    <mergeCell ref="U125:U126"/>
    <mergeCell ref="V125:V126"/>
    <mergeCell ref="W125:W126"/>
    <mergeCell ref="M125:M126"/>
    <mergeCell ref="O125:O126"/>
    <mergeCell ref="U119:U120"/>
    <mergeCell ref="V119:V120"/>
    <mergeCell ref="G119:G120"/>
    <mergeCell ref="H119:H120"/>
    <mergeCell ref="I119:I120"/>
    <mergeCell ref="J119:J120"/>
    <mergeCell ref="W119:W120"/>
    <mergeCell ref="A123:A124"/>
    <mergeCell ref="B123:B124"/>
    <mergeCell ref="C123:C124"/>
    <mergeCell ref="D123:D124"/>
    <mergeCell ref="E123:E124"/>
    <mergeCell ref="G123:G124"/>
    <mergeCell ref="H123:H124"/>
    <mergeCell ref="I123:I124"/>
    <mergeCell ref="J123:J124"/>
    <mergeCell ref="K119:K120"/>
    <mergeCell ref="L119:L120"/>
    <mergeCell ref="M119:M120"/>
    <mergeCell ref="O119:O120"/>
    <mergeCell ref="P119:P120"/>
    <mergeCell ref="T119:T120"/>
    <mergeCell ref="K123:K124"/>
    <mergeCell ref="L123:L124"/>
    <mergeCell ref="A119:A120"/>
    <mergeCell ref="B119:B120"/>
    <mergeCell ref="C119:C120"/>
    <mergeCell ref="D119:D120"/>
    <mergeCell ref="E119:E120"/>
    <mergeCell ref="G116:G117"/>
    <mergeCell ref="H116:H117"/>
    <mergeCell ref="I116:I117"/>
    <mergeCell ref="J116:J117"/>
    <mergeCell ref="V110:V111"/>
    <mergeCell ref="W110:W111"/>
    <mergeCell ref="A113:W113"/>
    <mergeCell ref="A116:A117"/>
    <mergeCell ref="B116:B117"/>
    <mergeCell ref="C116:C117"/>
    <mergeCell ref="D116:D117"/>
    <mergeCell ref="E116:E117"/>
    <mergeCell ref="M116:M117"/>
    <mergeCell ref="O116:O117"/>
    <mergeCell ref="P116:P117"/>
    <mergeCell ref="T116:T117"/>
    <mergeCell ref="U116:U117"/>
    <mergeCell ref="V116:V117"/>
    <mergeCell ref="W116:W117"/>
    <mergeCell ref="K116:K117"/>
    <mergeCell ref="L116:L117"/>
    <mergeCell ref="M110:M111"/>
    <mergeCell ref="O110:O111"/>
    <mergeCell ref="P110:P111"/>
    <mergeCell ref="R110:R111"/>
    <mergeCell ref="J110:J111"/>
    <mergeCell ref="K110:K111"/>
    <mergeCell ref="L110:L111"/>
    <mergeCell ref="T110:T111"/>
    <mergeCell ref="U110:U111"/>
    <mergeCell ref="A110:A111"/>
    <mergeCell ref="B110:B111"/>
    <mergeCell ref="C110:C111"/>
    <mergeCell ref="D110:D111"/>
    <mergeCell ref="E110:E111"/>
    <mergeCell ref="G110:G111"/>
    <mergeCell ref="H110:H111"/>
    <mergeCell ref="I110:I111"/>
    <mergeCell ref="K101:K102"/>
    <mergeCell ref="V99:V100"/>
    <mergeCell ref="W99:W100"/>
    <mergeCell ref="A101:A102"/>
    <mergeCell ref="B101:B102"/>
    <mergeCell ref="C101:C102"/>
    <mergeCell ref="D101:D102"/>
    <mergeCell ref="E101:E102"/>
    <mergeCell ref="G101:G102"/>
    <mergeCell ref="G99:G100"/>
    <mergeCell ref="H99:H100"/>
    <mergeCell ref="I99:I100"/>
    <mergeCell ref="J99:J100"/>
    <mergeCell ref="K99:K100"/>
    <mergeCell ref="L99:L100"/>
    <mergeCell ref="V101:V102"/>
    <mergeCell ref="W101:W102"/>
    <mergeCell ref="L101:L102"/>
    <mergeCell ref="O101:O102"/>
    <mergeCell ref="P101:P102"/>
    <mergeCell ref="R101:R102"/>
    <mergeCell ref="U101:U102"/>
    <mergeCell ref="U90:U96"/>
    <mergeCell ref="M95:M101"/>
    <mergeCell ref="A99:A100"/>
    <mergeCell ref="B99:B100"/>
    <mergeCell ref="C99:C100"/>
    <mergeCell ref="D99:D100"/>
    <mergeCell ref="E99:E100"/>
    <mergeCell ref="A90:A96"/>
    <mergeCell ref="B90:B96"/>
    <mergeCell ref="C90:C96"/>
    <mergeCell ref="D90:D96"/>
    <mergeCell ref="E90:E96"/>
    <mergeCell ref="G90:G96"/>
    <mergeCell ref="O99:O100"/>
    <mergeCell ref="H101:H102"/>
    <mergeCell ref="I101:I102"/>
    <mergeCell ref="J101:J102"/>
    <mergeCell ref="P99:P100"/>
    <mergeCell ref="H90:H96"/>
    <mergeCell ref="J90:J96"/>
    <mergeCell ref="L90:L96"/>
    <mergeCell ref="R99:R100"/>
    <mergeCell ref="U99:U100"/>
    <mergeCell ref="U85:U88"/>
    <mergeCell ref="V85:V88"/>
    <mergeCell ref="W85:W88"/>
    <mergeCell ref="H82:H83"/>
    <mergeCell ref="A84:W84"/>
    <mergeCell ref="A85:A88"/>
    <mergeCell ref="B85:B88"/>
    <mergeCell ref="C85:C88"/>
    <mergeCell ref="D85:D88"/>
    <mergeCell ref="E85:E88"/>
    <mergeCell ref="G85:G88"/>
    <mergeCell ref="H85:H88"/>
    <mergeCell ref="I85:I88"/>
    <mergeCell ref="L76:L77"/>
    <mergeCell ref="M76:M77"/>
    <mergeCell ref="A76:A77"/>
    <mergeCell ref="B76:B77"/>
    <mergeCell ref="U78:U79"/>
    <mergeCell ref="V78:V79"/>
    <mergeCell ref="W78:W79"/>
    <mergeCell ref="A80:A81"/>
    <mergeCell ref="B80:B81"/>
    <mergeCell ref="C80:C81"/>
    <mergeCell ref="D80:D81"/>
    <mergeCell ref="E80:E81"/>
    <mergeCell ref="G80:G81"/>
    <mergeCell ref="H80:H81"/>
    <mergeCell ref="P80:P81"/>
    <mergeCell ref="R80:R81"/>
    <mergeCell ref="T80:T81"/>
    <mergeCell ref="U80:U81"/>
    <mergeCell ref="V80:V81"/>
    <mergeCell ref="W80:W81"/>
    <mergeCell ref="I80:I81"/>
    <mergeCell ref="J80:J81"/>
    <mergeCell ref="K80:K81"/>
    <mergeCell ref="L80:L81"/>
    <mergeCell ref="A78:A79"/>
    <mergeCell ref="B78:B79"/>
    <mergeCell ref="C78:C79"/>
    <mergeCell ref="D78:D79"/>
    <mergeCell ref="E78:E79"/>
    <mergeCell ref="G78:G79"/>
    <mergeCell ref="H78:H79"/>
    <mergeCell ref="I78:I79"/>
    <mergeCell ref="E76:E77"/>
    <mergeCell ref="G76:G77"/>
    <mergeCell ref="H76:H77"/>
    <mergeCell ref="I76:I77"/>
    <mergeCell ref="L70:L71"/>
    <mergeCell ref="T70:T71"/>
    <mergeCell ref="U70:U71"/>
    <mergeCell ref="V70:V71"/>
    <mergeCell ref="W70:W71"/>
    <mergeCell ref="A72:A73"/>
    <mergeCell ref="B72:B73"/>
    <mergeCell ref="C72:C73"/>
    <mergeCell ref="D72:D73"/>
    <mergeCell ref="E72:E73"/>
    <mergeCell ref="G72:G73"/>
    <mergeCell ref="L72:L73"/>
    <mergeCell ref="M72:M73"/>
    <mergeCell ref="O72:O73"/>
    <mergeCell ref="P72:P73"/>
    <mergeCell ref="R72:R73"/>
    <mergeCell ref="T72:T73"/>
    <mergeCell ref="W64:W65"/>
    <mergeCell ref="T68:T69"/>
    <mergeCell ref="U68:U69"/>
    <mergeCell ref="V68:V69"/>
    <mergeCell ref="W68:W69"/>
    <mergeCell ref="A70:A71"/>
    <mergeCell ref="B70:B71"/>
    <mergeCell ref="C70:C71"/>
    <mergeCell ref="E70:E71"/>
    <mergeCell ref="G70:G71"/>
    <mergeCell ref="H70:H71"/>
    <mergeCell ref="H68:H69"/>
    <mergeCell ref="I68:I69"/>
    <mergeCell ref="J68:J69"/>
    <mergeCell ref="K68:K69"/>
    <mergeCell ref="L68:L69"/>
    <mergeCell ref="M68:M69"/>
    <mergeCell ref="M70:M71"/>
    <mergeCell ref="O70:O71"/>
    <mergeCell ref="P70:P71"/>
    <mergeCell ref="R70:R71"/>
    <mergeCell ref="I70:I71"/>
    <mergeCell ref="J70:J71"/>
    <mergeCell ref="K70:K71"/>
    <mergeCell ref="U61:U62"/>
    <mergeCell ref="V61:V62"/>
    <mergeCell ref="M66:M67"/>
    <mergeCell ref="O66:O67"/>
    <mergeCell ref="P66:P67"/>
    <mergeCell ref="R66:R67"/>
    <mergeCell ref="T66:T67"/>
    <mergeCell ref="U66:U67"/>
    <mergeCell ref="U64:U65"/>
    <mergeCell ref="V64:V65"/>
    <mergeCell ref="T61:T62"/>
    <mergeCell ref="O64:O65"/>
    <mergeCell ref="P64:P65"/>
    <mergeCell ref="R64:R65"/>
    <mergeCell ref="T64:T65"/>
    <mergeCell ref="I64:I65"/>
    <mergeCell ref="J64:J65"/>
    <mergeCell ref="K64:K65"/>
    <mergeCell ref="L64:L65"/>
    <mergeCell ref="M64:M65"/>
    <mergeCell ref="A64:A65"/>
    <mergeCell ref="B64:B65"/>
    <mergeCell ref="C64:C65"/>
    <mergeCell ref="D64:D65"/>
    <mergeCell ref="E64:E65"/>
    <mergeCell ref="G64:G65"/>
    <mergeCell ref="H64:H65"/>
    <mergeCell ref="L61:L62"/>
    <mergeCell ref="M61:M62"/>
    <mergeCell ref="O59:O60"/>
    <mergeCell ref="P59:P60"/>
    <mergeCell ref="R59:R60"/>
    <mergeCell ref="T59:T60"/>
    <mergeCell ref="U59:U60"/>
    <mergeCell ref="V59:V60"/>
    <mergeCell ref="W59:W60"/>
    <mergeCell ref="A61:A62"/>
    <mergeCell ref="C61:C62"/>
    <mergeCell ref="E61:E62"/>
    <mergeCell ref="G61:G62"/>
    <mergeCell ref="I61:I62"/>
    <mergeCell ref="J61:J62"/>
    <mergeCell ref="H59:H60"/>
    <mergeCell ref="I59:I60"/>
    <mergeCell ref="J59:J60"/>
    <mergeCell ref="K59:K60"/>
    <mergeCell ref="L59:L60"/>
    <mergeCell ref="M59:M60"/>
    <mergeCell ref="K61:K62"/>
    <mergeCell ref="W61:W62"/>
    <mergeCell ref="O61:O62"/>
    <mergeCell ref="P61:P62"/>
    <mergeCell ref="R61:R62"/>
    <mergeCell ref="A59:A60"/>
    <mergeCell ref="B59:B60"/>
    <mergeCell ref="C59:C60"/>
    <mergeCell ref="D59:D60"/>
    <mergeCell ref="E59:E60"/>
    <mergeCell ref="G59:G60"/>
    <mergeCell ref="I55:I58"/>
    <mergeCell ref="J55:J58"/>
    <mergeCell ref="K55:K58"/>
    <mergeCell ref="V53:V54"/>
    <mergeCell ref="W53:W54"/>
    <mergeCell ref="A55:A58"/>
    <mergeCell ref="B55:B58"/>
    <mergeCell ref="C55:C58"/>
    <mergeCell ref="D55:D58"/>
    <mergeCell ref="E55:E58"/>
    <mergeCell ref="G55:G58"/>
    <mergeCell ref="H55:H58"/>
    <mergeCell ref="P55:P58"/>
    <mergeCell ref="R55:R58"/>
    <mergeCell ref="R53:R54"/>
    <mergeCell ref="T53:T54"/>
    <mergeCell ref="H53:H54"/>
    <mergeCell ref="I53:I54"/>
    <mergeCell ref="J53:J54"/>
    <mergeCell ref="K53:K54"/>
    <mergeCell ref="T55:T58"/>
    <mergeCell ref="U55:U58"/>
    <mergeCell ref="V55:V58"/>
    <mergeCell ref="W55:W58"/>
    <mergeCell ref="L55:L58"/>
    <mergeCell ref="M55:M58"/>
    <mergeCell ref="O55:O58"/>
    <mergeCell ref="U51:U52"/>
    <mergeCell ref="V51:V52"/>
    <mergeCell ref="W51:W52"/>
    <mergeCell ref="A53:A54"/>
    <mergeCell ref="B53:B54"/>
    <mergeCell ref="C53:C54"/>
    <mergeCell ref="D53:D54"/>
    <mergeCell ref="E53:E54"/>
    <mergeCell ref="G53:G54"/>
    <mergeCell ref="H51:H52"/>
    <mergeCell ref="I51:I52"/>
    <mergeCell ref="J51:J52"/>
    <mergeCell ref="K51:K52"/>
    <mergeCell ref="L51:L52"/>
    <mergeCell ref="M51:M52"/>
    <mergeCell ref="A51:A52"/>
    <mergeCell ref="B51:B52"/>
    <mergeCell ref="C51:C52"/>
    <mergeCell ref="D51:D52"/>
    <mergeCell ref="E51:E52"/>
    <mergeCell ref="G51:G52"/>
    <mergeCell ref="O53:O54"/>
    <mergeCell ref="P53:P54"/>
    <mergeCell ref="U53:U54"/>
    <mergeCell ref="U48:U49"/>
    <mergeCell ref="V48:V49"/>
    <mergeCell ref="W48:W49"/>
    <mergeCell ref="I48:I49"/>
    <mergeCell ref="J48:J49"/>
    <mergeCell ref="K48:K49"/>
    <mergeCell ref="L48:L49"/>
    <mergeCell ref="M48:M49"/>
    <mergeCell ref="O48:O49"/>
    <mergeCell ref="A48:A49"/>
    <mergeCell ref="B48:B49"/>
    <mergeCell ref="C48:C49"/>
    <mergeCell ref="D48:D49"/>
    <mergeCell ref="E48:E49"/>
    <mergeCell ref="G48:G49"/>
    <mergeCell ref="H48:H49"/>
    <mergeCell ref="P48:P49"/>
    <mergeCell ref="R48:R49"/>
    <mergeCell ref="U44:U45"/>
    <mergeCell ref="V44:V45"/>
    <mergeCell ref="W44:W45"/>
    <mergeCell ref="A46:A47"/>
    <mergeCell ref="B46:B47"/>
    <mergeCell ref="C46:C47"/>
    <mergeCell ref="D46:D47"/>
    <mergeCell ref="E46:E47"/>
    <mergeCell ref="G46:G47"/>
    <mergeCell ref="H46:H47"/>
    <mergeCell ref="I46:I47"/>
    <mergeCell ref="J46:J47"/>
    <mergeCell ref="K46:K47"/>
    <mergeCell ref="R44:R45"/>
    <mergeCell ref="T44:T45"/>
    <mergeCell ref="K44:K45"/>
    <mergeCell ref="L44:L45"/>
    <mergeCell ref="M44:M45"/>
    <mergeCell ref="U46:U47"/>
    <mergeCell ref="V46:V47"/>
    <mergeCell ref="W46:W47"/>
    <mergeCell ref="W42:W43"/>
    <mergeCell ref="A44:A45"/>
    <mergeCell ref="B44:B45"/>
    <mergeCell ref="C44:C45"/>
    <mergeCell ref="D44:D45"/>
    <mergeCell ref="E44:E45"/>
    <mergeCell ref="G44:G45"/>
    <mergeCell ref="H44:H45"/>
    <mergeCell ref="I44:I45"/>
    <mergeCell ref="J44:J45"/>
    <mergeCell ref="O42:O43"/>
    <mergeCell ref="P42:P43"/>
    <mergeCell ref="R42:R43"/>
    <mergeCell ref="T42:T43"/>
    <mergeCell ref="U42:U43"/>
    <mergeCell ref="V42:V43"/>
    <mergeCell ref="A42:A43"/>
    <mergeCell ref="B42:B43"/>
    <mergeCell ref="D42:D43"/>
    <mergeCell ref="E42:E43"/>
    <mergeCell ref="G42:G43"/>
    <mergeCell ref="H42:H43"/>
    <mergeCell ref="O44:O45"/>
    <mergeCell ref="P44:P45"/>
    <mergeCell ref="P40:P41"/>
    <mergeCell ref="R40:R41"/>
    <mergeCell ref="T40:T41"/>
    <mergeCell ref="U40:U41"/>
    <mergeCell ref="V40:V41"/>
    <mergeCell ref="W40:W41"/>
    <mergeCell ref="W38:W39"/>
    <mergeCell ref="A40:A41"/>
    <mergeCell ref="B40:B41"/>
    <mergeCell ref="C40:C41"/>
    <mergeCell ref="D40:D41"/>
    <mergeCell ref="E40:E41"/>
    <mergeCell ref="G40:G41"/>
    <mergeCell ref="H40:H41"/>
    <mergeCell ref="I40:I41"/>
    <mergeCell ref="J40:J41"/>
    <mergeCell ref="O38:O39"/>
    <mergeCell ref="P38:P39"/>
    <mergeCell ref="R38:R39"/>
    <mergeCell ref="T38:T39"/>
    <mergeCell ref="U38:U39"/>
    <mergeCell ref="V38:V39"/>
    <mergeCell ref="R22:R23"/>
    <mergeCell ref="P16:P17"/>
    <mergeCell ref="R16:R17"/>
    <mergeCell ref="T36:T37"/>
    <mergeCell ref="U36:U37"/>
    <mergeCell ref="A38:A39"/>
    <mergeCell ref="B38:B39"/>
    <mergeCell ref="C38:C39"/>
    <mergeCell ref="D38:D39"/>
    <mergeCell ref="E38:E39"/>
    <mergeCell ref="G38:G39"/>
    <mergeCell ref="H38:H39"/>
    <mergeCell ref="I38:I39"/>
    <mergeCell ref="G36:G37"/>
    <mergeCell ref="H36:H37"/>
    <mergeCell ref="I36:I37"/>
    <mergeCell ref="J36:J37"/>
    <mergeCell ref="K36:K37"/>
    <mergeCell ref="L36:L37"/>
    <mergeCell ref="T26:T28"/>
    <mergeCell ref="T30:T31"/>
    <mergeCell ref="A36:A37"/>
    <mergeCell ref="B36:B37"/>
    <mergeCell ref="C36:C37"/>
    <mergeCell ref="D36:D37"/>
    <mergeCell ref="E36:E37"/>
    <mergeCell ref="M36:M37"/>
    <mergeCell ref="O36:O37"/>
    <mergeCell ref="P36:P37"/>
    <mergeCell ref="R36:R37"/>
    <mergeCell ref="P30:P31"/>
    <mergeCell ref="R30:R31"/>
    <mergeCell ref="P136:P137"/>
    <mergeCell ref="R136:R137"/>
    <mergeCell ref="T136:T137"/>
    <mergeCell ref="U136:U137"/>
    <mergeCell ref="L136:L137"/>
    <mergeCell ref="O136:O137"/>
    <mergeCell ref="A136:A137"/>
    <mergeCell ref="B136:B137"/>
    <mergeCell ref="C136:C137"/>
    <mergeCell ref="D136:D137"/>
    <mergeCell ref="K132:K134"/>
    <mergeCell ref="L132:L134"/>
    <mergeCell ref="M132:M134"/>
    <mergeCell ref="N132:N134"/>
    <mergeCell ref="U128:U129"/>
    <mergeCell ref="V128:V129"/>
    <mergeCell ref="G128:G129"/>
    <mergeCell ref="H128:H129"/>
    <mergeCell ref="I128:I129"/>
    <mergeCell ref="J128:J129"/>
    <mergeCell ref="O132:O134"/>
    <mergeCell ref="P132:P134"/>
    <mergeCell ref="Q132:Q134"/>
    <mergeCell ref="R132:R134"/>
    <mergeCell ref="T132:T134"/>
    <mergeCell ref="U132:U134"/>
    <mergeCell ref="M90:M93"/>
    <mergeCell ref="J85:J88"/>
    <mergeCell ref="K85:K88"/>
    <mergeCell ref="L85:L88"/>
    <mergeCell ref="M85:M86"/>
    <mergeCell ref="O78:O79"/>
    <mergeCell ref="P78:P79"/>
    <mergeCell ref="R78:R79"/>
    <mergeCell ref="T78:T79"/>
    <mergeCell ref="J78:J79"/>
    <mergeCell ref="K78:K79"/>
    <mergeCell ref="L78:L79"/>
    <mergeCell ref="M78:M79"/>
    <mergeCell ref="M80:M81"/>
    <mergeCell ref="O80:O81"/>
    <mergeCell ref="O85:O88"/>
    <mergeCell ref="P85:P88"/>
    <mergeCell ref="R85:R88"/>
    <mergeCell ref="O90:O96"/>
    <mergeCell ref="P90:P96"/>
    <mergeCell ref="R90:R96"/>
    <mergeCell ref="C76:C77"/>
    <mergeCell ref="D76:D77"/>
    <mergeCell ref="U74:U75"/>
    <mergeCell ref="V74:V75"/>
    <mergeCell ref="W74:W75"/>
    <mergeCell ref="U76:U77"/>
    <mergeCell ref="H74:H75"/>
    <mergeCell ref="I74:I75"/>
    <mergeCell ref="J74:J75"/>
    <mergeCell ref="K74:K75"/>
    <mergeCell ref="L74:L75"/>
    <mergeCell ref="M74:M75"/>
    <mergeCell ref="O74:O75"/>
    <mergeCell ref="P74:P75"/>
    <mergeCell ref="R74:R75"/>
    <mergeCell ref="T74:T75"/>
    <mergeCell ref="V76:V77"/>
    <mergeCell ref="W76:W77"/>
    <mergeCell ref="J76:J77"/>
    <mergeCell ref="K76:K77"/>
    <mergeCell ref="O76:O77"/>
    <mergeCell ref="P76:P77"/>
    <mergeCell ref="R76:R77"/>
    <mergeCell ref="T76:T77"/>
    <mergeCell ref="A74:A75"/>
    <mergeCell ref="B74:B75"/>
    <mergeCell ref="C74:C75"/>
    <mergeCell ref="D74:D75"/>
    <mergeCell ref="U72:U73"/>
    <mergeCell ref="V72:V73"/>
    <mergeCell ref="W72:W73"/>
    <mergeCell ref="H72:H73"/>
    <mergeCell ref="I72:I73"/>
    <mergeCell ref="J72:J73"/>
    <mergeCell ref="K72:K73"/>
    <mergeCell ref="E74:E75"/>
    <mergeCell ref="G74:G75"/>
    <mergeCell ref="O68:O69"/>
    <mergeCell ref="A68:A69"/>
    <mergeCell ref="B68:B69"/>
    <mergeCell ref="C68:C69"/>
    <mergeCell ref="D68:D69"/>
    <mergeCell ref="V66:V67"/>
    <mergeCell ref="W66:W67"/>
    <mergeCell ref="P68:P69"/>
    <mergeCell ref="R68:R69"/>
    <mergeCell ref="I66:I67"/>
    <mergeCell ref="J66:J67"/>
    <mergeCell ref="K66:K67"/>
    <mergeCell ref="L66:L67"/>
    <mergeCell ref="E68:E69"/>
    <mergeCell ref="G68:G69"/>
    <mergeCell ref="A66:A67"/>
    <mergeCell ref="B66:B67"/>
    <mergeCell ref="C66:C67"/>
    <mergeCell ref="D66:D67"/>
    <mergeCell ref="E66:E67"/>
    <mergeCell ref="G66:G67"/>
    <mergeCell ref="H66:H67"/>
    <mergeCell ref="O51:O52"/>
    <mergeCell ref="P51:P52"/>
    <mergeCell ref="L53:L54"/>
    <mergeCell ref="M53:M54"/>
    <mergeCell ref="R51:R52"/>
    <mergeCell ref="O46:O47"/>
    <mergeCell ref="P46:P47"/>
    <mergeCell ref="R46:R47"/>
    <mergeCell ref="T46:T47"/>
    <mergeCell ref="L46:L47"/>
    <mergeCell ref="M46:M47"/>
    <mergeCell ref="T48:T49"/>
    <mergeCell ref="T51:T52"/>
    <mergeCell ref="I42:I43"/>
    <mergeCell ref="K42:K43"/>
    <mergeCell ref="L42:L43"/>
    <mergeCell ref="M42:M43"/>
    <mergeCell ref="K40:K41"/>
    <mergeCell ref="L40:L41"/>
    <mergeCell ref="M40:M41"/>
    <mergeCell ref="O40:O41"/>
    <mergeCell ref="J38:J39"/>
    <mergeCell ref="K38:K39"/>
    <mergeCell ref="L38:L39"/>
    <mergeCell ref="M38:M39"/>
    <mergeCell ref="V34:V35"/>
    <mergeCell ref="W34:W35"/>
    <mergeCell ref="M34:M35"/>
    <mergeCell ref="O34:O35"/>
    <mergeCell ref="P34:P35"/>
    <mergeCell ref="R34:R35"/>
    <mergeCell ref="T34:T35"/>
    <mergeCell ref="U34:U35"/>
    <mergeCell ref="G34:G35"/>
    <mergeCell ref="H34:H35"/>
    <mergeCell ref="I34:I35"/>
    <mergeCell ref="J34:J35"/>
    <mergeCell ref="K34:K35"/>
    <mergeCell ref="L34:L35"/>
    <mergeCell ref="A34:A35"/>
    <mergeCell ref="B34:B35"/>
    <mergeCell ref="C34:C35"/>
    <mergeCell ref="D34:D35"/>
    <mergeCell ref="E34:E35"/>
    <mergeCell ref="I30:I31"/>
    <mergeCell ref="J30:J31"/>
    <mergeCell ref="K30:K31"/>
    <mergeCell ref="L30:L31"/>
    <mergeCell ref="K24:K25"/>
    <mergeCell ref="L24:L25"/>
    <mergeCell ref="U26:U28"/>
    <mergeCell ref="V26:V28"/>
    <mergeCell ref="W26:W28"/>
    <mergeCell ref="A30:A31"/>
    <mergeCell ref="B30:B31"/>
    <mergeCell ref="C30:C31"/>
    <mergeCell ref="D30:D31"/>
    <mergeCell ref="E30:E31"/>
    <mergeCell ref="G30:G31"/>
    <mergeCell ref="H30:H31"/>
    <mergeCell ref="K26:K28"/>
    <mergeCell ref="L26:L28"/>
    <mergeCell ref="M26:M28"/>
    <mergeCell ref="O26:O28"/>
    <mergeCell ref="P26:P28"/>
    <mergeCell ref="R26:R28"/>
    <mergeCell ref="U30:U31"/>
    <mergeCell ref="V30:V31"/>
    <mergeCell ref="W30:W31"/>
    <mergeCell ref="M30:M31"/>
    <mergeCell ref="O30:O31"/>
    <mergeCell ref="T24:T25"/>
    <mergeCell ref="A26:A28"/>
    <mergeCell ref="B26:B28"/>
    <mergeCell ref="C26:C28"/>
    <mergeCell ref="D26:D28"/>
    <mergeCell ref="E26:E28"/>
    <mergeCell ref="G26:G28"/>
    <mergeCell ref="H26:H28"/>
    <mergeCell ref="I26:I28"/>
    <mergeCell ref="J26:J28"/>
    <mergeCell ref="V22:V23"/>
    <mergeCell ref="W22:W23"/>
    <mergeCell ref="A24:A25"/>
    <mergeCell ref="B24:B25"/>
    <mergeCell ref="C24:C25"/>
    <mergeCell ref="D24:D25"/>
    <mergeCell ref="E24:E25"/>
    <mergeCell ref="I22:I23"/>
    <mergeCell ref="J22:J23"/>
    <mergeCell ref="K22:K23"/>
    <mergeCell ref="L22:L23"/>
    <mergeCell ref="M22:M23"/>
    <mergeCell ref="O22:O23"/>
    <mergeCell ref="W24:W25"/>
    <mergeCell ref="M24:M25"/>
    <mergeCell ref="O24:O25"/>
    <mergeCell ref="P24:P25"/>
    <mergeCell ref="R24:R25"/>
    <mergeCell ref="U24:U25"/>
    <mergeCell ref="V24:V25"/>
    <mergeCell ref="G24:G25"/>
    <mergeCell ref="H24:H25"/>
    <mergeCell ref="I24:I25"/>
    <mergeCell ref="J24:J25"/>
    <mergeCell ref="U16:U17"/>
    <mergeCell ref="A22:A23"/>
    <mergeCell ref="B22:B23"/>
    <mergeCell ref="C22:C23"/>
    <mergeCell ref="D22:D23"/>
    <mergeCell ref="E22:E23"/>
    <mergeCell ref="G22:G23"/>
    <mergeCell ref="H22:H23"/>
    <mergeCell ref="I16:I17"/>
    <mergeCell ref="J16:J17"/>
    <mergeCell ref="K16:K17"/>
    <mergeCell ref="L16:L17"/>
    <mergeCell ref="M16:M17"/>
    <mergeCell ref="O16:O17"/>
    <mergeCell ref="A16:A17"/>
    <mergeCell ref="B16:B17"/>
    <mergeCell ref="C16:C17"/>
    <mergeCell ref="D16:D17"/>
    <mergeCell ref="E16:E17"/>
    <mergeCell ref="H16:H17"/>
    <mergeCell ref="U22:U23"/>
    <mergeCell ref="T16:T17"/>
    <mergeCell ref="T22:T23"/>
    <mergeCell ref="P22:P23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  <mergeCell ref="R11:R12"/>
    <mergeCell ref="S11:S12"/>
    <mergeCell ref="T11:U11"/>
    <mergeCell ref="V11:V12"/>
    <mergeCell ref="W11:W12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214"/>
  <sheetViews>
    <sheetView zoomScale="60" zoomScaleNormal="60" workbookViewId="0">
      <selection activeCell="H188" sqref="H188:H190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1" customWidth="1"/>
    <col min="11" max="11" width="19" style="16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9" customWidth="1"/>
    <col min="16" max="16" width="22.85546875" style="19" customWidth="1"/>
    <col min="17" max="17" width="19.7109375" style="5" customWidth="1"/>
    <col min="18" max="18" width="11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360" t="s">
        <v>0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</row>
    <row r="2" spans="1:23" ht="15" customHeight="1" x14ac:dyDescent="0.2">
      <c r="A2" s="360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</row>
    <row r="3" spans="1:23" ht="15" customHeight="1" x14ac:dyDescent="0.2">
      <c r="A3" s="360"/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</row>
    <row r="4" spans="1:23" ht="15" customHeight="1" x14ac:dyDescent="0.2">
      <c r="A4" s="360"/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</row>
    <row r="5" spans="1:23" ht="15" customHeight="1" x14ac:dyDescent="0.2">
      <c r="A5" s="360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</row>
    <row r="6" spans="1:23" s="1" customFormat="1" ht="44.25" customHeight="1" x14ac:dyDescent="0.2">
      <c r="A6" s="361" t="s">
        <v>713</v>
      </c>
      <c r="B6" s="361"/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</row>
    <row r="7" spans="1:23" ht="26.25" customHeight="1" x14ac:dyDescent="0.2">
      <c r="A7" s="11"/>
      <c r="B7" s="11"/>
      <c r="C7" s="11"/>
      <c r="D7" s="11"/>
      <c r="E7" s="15"/>
      <c r="F7" s="11"/>
      <c r="G7" s="11"/>
      <c r="H7" s="11"/>
      <c r="I7" s="11"/>
      <c r="J7" s="20"/>
      <c r="K7" s="15"/>
      <c r="L7" s="364"/>
      <c r="M7" s="364"/>
      <c r="N7" s="364"/>
      <c r="O7" s="364"/>
      <c r="P7" s="364"/>
      <c r="Q7" s="364"/>
      <c r="R7" s="364"/>
      <c r="S7" s="1"/>
      <c r="T7" s="17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5"/>
      <c r="F8" s="11"/>
      <c r="G8" s="11"/>
      <c r="H8" s="11"/>
      <c r="I8" s="11"/>
      <c r="J8" s="20"/>
      <c r="K8" s="15"/>
      <c r="L8" s="179"/>
      <c r="M8" s="179"/>
      <c r="N8" s="179"/>
      <c r="O8" s="179"/>
      <c r="P8" s="179"/>
      <c r="Q8" s="179"/>
      <c r="R8" s="179"/>
      <c r="S8" s="1"/>
      <c r="T8" s="17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5"/>
      <c r="F9" s="11"/>
      <c r="G9" s="11"/>
      <c r="H9" s="11"/>
      <c r="I9" s="11"/>
      <c r="J9" s="20"/>
      <c r="K9" s="15"/>
      <c r="L9" s="11"/>
      <c r="M9" s="12"/>
      <c r="N9" s="11"/>
      <c r="O9" s="15"/>
      <c r="P9" s="15"/>
      <c r="S9" s="345" t="s">
        <v>1</v>
      </c>
      <c r="T9" s="346"/>
      <c r="U9" s="347"/>
      <c r="V9" s="345" t="s">
        <v>2</v>
      </c>
      <c r="W9" s="347"/>
    </row>
    <row r="10" spans="1:23" s="1" customFormat="1" ht="15" customHeight="1" thickBot="1" x14ac:dyDescent="0.25">
      <c r="A10" s="11"/>
      <c r="B10" s="11"/>
      <c r="C10" s="11"/>
      <c r="D10" s="11"/>
      <c r="E10" s="15"/>
      <c r="F10" s="11"/>
      <c r="G10" s="13"/>
      <c r="H10" s="11"/>
      <c r="I10" s="11"/>
      <c r="J10" s="20"/>
      <c r="K10" s="15"/>
      <c r="L10" s="11"/>
      <c r="M10" s="12"/>
      <c r="N10" s="11"/>
      <c r="O10" s="15"/>
      <c r="P10" s="15"/>
      <c r="S10" s="348"/>
      <c r="T10" s="349"/>
      <c r="U10" s="350"/>
      <c r="V10" s="348"/>
      <c r="W10" s="350"/>
    </row>
    <row r="11" spans="1:23" s="1" customFormat="1" ht="30" customHeight="1" thickBot="1" x14ac:dyDescent="0.25">
      <c r="A11" s="343" t="s">
        <v>3</v>
      </c>
      <c r="B11" s="343" t="s">
        <v>4</v>
      </c>
      <c r="C11" s="343" t="s">
        <v>5</v>
      </c>
      <c r="D11" s="343" t="s">
        <v>6</v>
      </c>
      <c r="E11" s="343" t="s">
        <v>7</v>
      </c>
      <c r="F11" s="343" t="s">
        <v>8</v>
      </c>
      <c r="G11" s="362" t="s">
        <v>9</v>
      </c>
      <c r="H11" s="343" t="s">
        <v>10</v>
      </c>
      <c r="I11" s="343" t="s">
        <v>11</v>
      </c>
      <c r="J11" s="343" t="s">
        <v>12</v>
      </c>
      <c r="K11" s="343" t="s">
        <v>13</v>
      </c>
      <c r="L11" s="343" t="s">
        <v>14</v>
      </c>
      <c r="M11" s="343" t="s">
        <v>15</v>
      </c>
      <c r="N11" s="343" t="s">
        <v>16</v>
      </c>
      <c r="O11" s="343" t="s">
        <v>17</v>
      </c>
      <c r="P11" s="343" t="s">
        <v>18</v>
      </c>
      <c r="Q11" s="365" t="s">
        <v>19</v>
      </c>
      <c r="R11" s="343" t="s">
        <v>20</v>
      </c>
      <c r="S11" s="343" t="s">
        <v>21</v>
      </c>
      <c r="T11" s="351" t="s">
        <v>22</v>
      </c>
      <c r="U11" s="352"/>
      <c r="V11" s="343" t="s">
        <v>23</v>
      </c>
      <c r="W11" s="343" t="s">
        <v>24</v>
      </c>
    </row>
    <row r="12" spans="1:23" s="1" customFormat="1" ht="30" customHeight="1" thickBot="1" x14ac:dyDescent="0.25">
      <c r="A12" s="344"/>
      <c r="B12" s="344"/>
      <c r="C12" s="344"/>
      <c r="D12" s="344"/>
      <c r="E12" s="344"/>
      <c r="F12" s="344"/>
      <c r="G12" s="363"/>
      <c r="H12" s="344"/>
      <c r="I12" s="344"/>
      <c r="J12" s="344"/>
      <c r="K12" s="344"/>
      <c r="L12" s="344"/>
      <c r="M12" s="344"/>
      <c r="N12" s="344"/>
      <c r="O12" s="344"/>
      <c r="P12" s="344"/>
      <c r="Q12" s="366"/>
      <c r="R12" s="344"/>
      <c r="S12" s="344"/>
      <c r="T12" s="174" t="s">
        <v>25</v>
      </c>
      <c r="U12" s="23" t="s">
        <v>26</v>
      </c>
      <c r="V12" s="344"/>
      <c r="W12" s="344"/>
    </row>
    <row r="13" spans="1:23" s="1" customFormat="1" ht="24" customHeight="1" thickBot="1" x14ac:dyDescent="0.25">
      <c r="A13" s="459" t="s">
        <v>246</v>
      </c>
      <c r="B13" s="460"/>
      <c r="C13" s="460"/>
      <c r="D13" s="460"/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1"/>
    </row>
    <row r="14" spans="1:23" s="32" customFormat="1" ht="45" customHeight="1" x14ac:dyDescent="0.2">
      <c r="A14" s="193">
        <v>1</v>
      </c>
      <c r="B14" s="193" t="s">
        <v>27</v>
      </c>
      <c r="C14" s="194" t="s">
        <v>28</v>
      </c>
      <c r="D14" s="201" t="s">
        <v>513</v>
      </c>
      <c r="E14" s="195" t="s">
        <v>63</v>
      </c>
      <c r="F14" s="197" t="s">
        <v>514</v>
      </c>
      <c r="G14" s="278" t="s">
        <v>29</v>
      </c>
      <c r="H14" s="194" t="s">
        <v>43</v>
      </c>
      <c r="I14" s="194" t="s">
        <v>33</v>
      </c>
      <c r="J14" s="194" t="s">
        <v>28</v>
      </c>
      <c r="K14" s="194" t="s">
        <v>33</v>
      </c>
      <c r="L14" s="339">
        <v>3500</v>
      </c>
      <c r="M14" s="204" t="s">
        <v>31</v>
      </c>
      <c r="N14" s="201">
        <v>488992.25</v>
      </c>
      <c r="O14" s="205">
        <v>44197</v>
      </c>
      <c r="P14" s="205">
        <v>44268</v>
      </c>
      <c r="Q14" s="217">
        <f>N14/S14</f>
        <v>488992.25</v>
      </c>
      <c r="R14" s="200" t="s">
        <v>32</v>
      </c>
      <c r="S14" s="128">
        <v>1</v>
      </c>
      <c r="T14" s="219">
        <f>U14*100%/N14</f>
        <v>1</v>
      </c>
      <c r="U14" s="201">
        <v>488992.25</v>
      </c>
      <c r="V14" s="273" t="s">
        <v>60</v>
      </c>
      <c r="W14" s="202" t="s">
        <v>61</v>
      </c>
    </row>
    <row r="15" spans="1:23" s="32" customFormat="1" ht="45" customHeight="1" x14ac:dyDescent="0.2">
      <c r="A15" s="175">
        <v>2</v>
      </c>
      <c r="B15" s="175" t="s">
        <v>27</v>
      </c>
      <c r="C15" s="176" t="s">
        <v>28</v>
      </c>
      <c r="D15" s="177" t="s">
        <v>515</v>
      </c>
      <c r="E15" s="178" t="s">
        <v>66</v>
      </c>
      <c r="F15" s="198" t="s">
        <v>516</v>
      </c>
      <c r="G15" s="206" t="s">
        <v>29</v>
      </c>
      <c r="H15" s="176" t="s">
        <v>43</v>
      </c>
      <c r="I15" s="176" t="s">
        <v>35</v>
      </c>
      <c r="J15" s="176" t="s">
        <v>28</v>
      </c>
      <c r="K15" s="176" t="s">
        <v>35</v>
      </c>
      <c r="L15" s="183">
        <v>250</v>
      </c>
      <c r="M15" s="180" t="s">
        <v>31</v>
      </c>
      <c r="N15" s="177">
        <v>18100</v>
      </c>
      <c r="O15" s="181">
        <v>44203</v>
      </c>
      <c r="P15" s="181">
        <v>44212</v>
      </c>
      <c r="Q15" s="190">
        <f>N15/S15</f>
        <v>18100</v>
      </c>
      <c r="R15" s="182" t="s">
        <v>32</v>
      </c>
      <c r="S15" s="48">
        <v>1</v>
      </c>
      <c r="T15" s="188">
        <f>U15*100%/N15</f>
        <v>1</v>
      </c>
      <c r="U15" s="177">
        <v>18100</v>
      </c>
      <c r="V15" s="242" t="s">
        <v>68</v>
      </c>
      <c r="W15" s="186" t="s">
        <v>69</v>
      </c>
    </row>
    <row r="16" spans="1:23" s="32" customFormat="1" ht="45" customHeight="1" x14ac:dyDescent="0.2">
      <c r="A16" s="353">
        <v>3</v>
      </c>
      <c r="B16" s="353" t="s">
        <v>27</v>
      </c>
      <c r="C16" s="354" t="s">
        <v>28</v>
      </c>
      <c r="D16" s="355" t="s">
        <v>517</v>
      </c>
      <c r="E16" s="356" t="s">
        <v>71</v>
      </c>
      <c r="F16" s="198" t="s">
        <v>518</v>
      </c>
      <c r="G16" s="206" t="s">
        <v>29</v>
      </c>
      <c r="H16" s="354" t="s">
        <v>55</v>
      </c>
      <c r="I16" s="354" t="s">
        <v>33</v>
      </c>
      <c r="J16" s="354" t="s">
        <v>28</v>
      </c>
      <c r="K16" s="354" t="s">
        <v>33</v>
      </c>
      <c r="L16" s="370">
        <v>150</v>
      </c>
      <c r="M16" s="367" t="s">
        <v>31</v>
      </c>
      <c r="N16" s="177">
        <v>172003.92</v>
      </c>
      <c r="O16" s="368">
        <v>44202</v>
      </c>
      <c r="P16" s="368">
        <v>44268</v>
      </c>
      <c r="Q16" s="186">
        <f>N16/S16</f>
        <v>193.69810810810813</v>
      </c>
      <c r="R16" s="369" t="s">
        <v>34</v>
      </c>
      <c r="S16" s="48">
        <v>888</v>
      </c>
      <c r="T16" s="375">
        <f>U16*100%/214903.94</f>
        <v>0.99999990693516372</v>
      </c>
      <c r="U16" s="355">
        <v>214903.92</v>
      </c>
      <c r="V16" s="242" t="s">
        <v>73</v>
      </c>
      <c r="W16" s="242" t="s">
        <v>74</v>
      </c>
    </row>
    <row r="17" spans="1:23" s="32" customFormat="1" ht="45" customHeight="1" x14ac:dyDescent="0.2">
      <c r="A17" s="353"/>
      <c r="B17" s="353"/>
      <c r="C17" s="354"/>
      <c r="D17" s="355"/>
      <c r="E17" s="356"/>
      <c r="F17" s="68" t="s">
        <v>519</v>
      </c>
      <c r="G17" s="206" t="s">
        <v>29</v>
      </c>
      <c r="H17" s="354"/>
      <c r="I17" s="354"/>
      <c r="J17" s="354"/>
      <c r="K17" s="354"/>
      <c r="L17" s="370"/>
      <c r="M17" s="367"/>
      <c r="N17" s="177">
        <v>42900</v>
      </c>
      <c r="O17" s="368"/>
      <c r="P17" s="368"/>
      <c r="Q17" s="186">
        <f>N17/S17</f>
        <v>165</v>
      </c>
      <c r="R17" s="369"/>
      <c r="S17" s="48">
        <v>260</v>
      </c>
      <c r="T17" s="375"/>
      <c r="U17" s="355"/>
      <c r="V17" s="242" t="s">
        <v>76</v>
      </c>
      <c r="W17" s="242" t="s">
        <v>77</v>
      </c>
    </row>
    <row r="18" spans="1:23" s="32" customFormat="1" ht="45" customHeight="1" x14ac:dyDescent="0.2">
      <c r="A18" s="175">
        <v>4</v>
      </c>
      <c r="B18" s="175" t="s">
        <v>27</v>
      </c>
      <c r="C18" s="176" t="s">
        <v>28</v>
      </c>
      <c r="D18" s="177" t="s">
        <v>520</v>
      </c>
      <c r="E18" s="178" t="s">
        <v>79</v>
      </c>
      <c r="F18" s="198" t="s">
        <v>521</v>
      </c>
      <c r="G18" s="206" t="s">
        <v>29</v>
      </c>
      <c r="H18" s="176" t="s">
        <v>48</v>
      </c>
      <c r="I18" s="176" t="s">
        <v>37</v>
      </c>
      <c r="J18" s="176" t="s">
        <v>28</v>
      </c>
      <c r="K18" s="176" t="s">
        <v>37</v>
      </c>
      <c r="L18" s="183">
        <v>2500</v>
      </c>
      <c r="M18" s="180" t="s">
        <v>31</v>
      </c>
      <c r="N18" s="177">
        <v>602904.35</v>
      </c>
      <c r="O18" s="181">
        <v>44203</v>
      </c>
      <c r="P18" s="181">
        <v>44239</v>
      </c>
      <c r="Q18" s="190">
        <f>N18/S18</f>
        <v>294.67465786901272</v>
      </c>
      <c r="R18" s="182" t="s">
        <v>34</v>
      </c>
      <c r="S18" s="48">
        <v>2046</v>
      </c>
      <c r="T18" s="188">
        <f>U18/100%/N18</f>
        <v>0.97314147758263814</v>
      </c>
      <c r="U18" s="177">
        <v>586711.23</v>
      </c>
      <c r="V18" s="242" t="s">
        <v>81</v>
      </c>
      <c r="W18" s="186" t="s">
        <v>82</v>
      </c>
    </row>
    <row r="19" spans="1:23" s="32" customFormat="1" ht="45" customHeight="1" x14ac:dyDescent="0.2">
      <c r="A19" s="175">
        <v>5</v>
      </c>
      <c r="B19" s="175" t="s">
        <v>27</v>
      </c>
      <c r="C19" s="176" t="s">
        <v>28</v>
      </c>
      <c r="D19" s="177" t="s">
        <v>522</v>
      </c>
      <c r="E19" s="178" t="s">
        <v>84</v>
      </c>
      <c r="F19" s="198" t="s">
        <v>523</v>
      </c>
      <c r="G19" s="206" t="s">
        <v>29</v>
      </c>
      <c r="H19" s="176" t="s">
        <v>45</v>
      </c>
      <c r="I19" s="176" t="s">
        <v>41</v>
      </c>
      <c r="J19" s="176" t="s">
        <v>28</v>
      </c>
      <c r="K19" s="176" t="s">
        <v>41</v>
      </c>
      <c r="L19" s="183">
        <v>350</v>
      </c>
      <c r="M19" s="180" t="s">
        <v>31</v>
      </c>
      <c r="N19" s="177">
        <v>126419.94</v>
      </c>
      <c r="O19" s="181">
        <v>44207</v>
      </c>
      <c r="P19" s="181">
        <v>44274</v>
      </c>
      <c r="Q19" s="190">
        <f t="shared" ref="Q19:Q82" si="0">N19/S19</f>
        <v>126419.94</v>
      </c>
      <c r="R19" s="182" t="s">
        <v>32</v>
      </c>
      <c r="S19" s="48">
        <v>1</v>
      </c>
      <c r="T19" s="188">
        <f>U19*100%/N19</f>
        <v>1</v>
      </c>
      <c r="U19" s="177">
        <v>126419.94</v>
      </c>
      <c r="V19" s="242" t="s">
        <v>86</v>
      </c>
      <c r="W19" s="186" t="s">
        <v>87</v>
      </c>
    </row>
    <row r="20" spans="1:23" s="34" customFormat="1" ht="45" customHeight="1" x14ac:dyDescent="0.2">
      <c r="A20" s="175">
        <v>6</v>
      </c>
      <c r="B20" s="175" t="s">
        <v>27</v>
      </c>
      <c r="C20" s="176" t="s">
        <v>28</v>
      </c>
      <c r="D20" s="177" t="s">
        <v>524</v>
      </c>
      <c r="E20" s="178" t="s">
        <v>89</v>
      </c>
      <c r="F20" s="198" t="s">
        <v>525</v>
      </c>
      <c r="G20" s="206" t="s">
        <v>29</v>
      </c>
      <c r="H20" s="176" t="s">
        <v>45</v>
      </c>
      <c r="I20" s="176" t="s">
        <v>41</v>
      </c>
      <c r="J20" s="176" t="s">
        <v>28</v>
      </c>
      <c r="K20" s="176" t="s">
        <v>41</v>
      </c>
      <c r="L20" s="183">
        <v>150</v>
      </c>
      <c r="M20" s="180" t="s">
        <v>31</v>
      </c>
      <c r="N20" s="177">
        <v>144808.79</v>
      </c>
      <c r="O20" s="181">
        <v>44242</v>
      </c>
      <c r="P20" s="181">
        <v>44295</v>
      </c>
      <c r="Q20" s="190">
        <f t="shared" si="0"/>
        <v>219.4072575757576</v>
      </c>
      <c r="R20" s="182" t="s">
        <v>34</v>
      </c>
      <c r="S20" s="48">
        <v>660</v>
      </c>
      <c r="T20" s="188">
        <f>U20*100%/N20</f>
        <v>1</v>
      </c>
      <c r="U20" s="177">
        <v>144808.79</v>
      </c>
      <c r="V20" s="242" t="s">
        <v>91</v>
      </c>
      <c r="W20" s="186" t="s">
        <v>92</v>
      </c>
    </row>
    <row r="21" spans="1:23" s="34" customFormat="1" ht="45" customHeight="1" x14ac:dyDescent="0.2">
      <c r="A21" s="175">
        <v>7</v>
      </c>
      <c r="B21" s="175" t="s">
        <v>27</v>
      </c>
      <c r="C21" s="176" t="s">
        <v>28</v>
      </c>
      <c r="D21" s="177" t="s">
        <v>526</v>
      </c>
      <c r="E21" s="178" t="s">
        <v>94</v>
      </c>
      <c r="F21" s="198" t="s">
        <v>527</v>
      </c>
      <c r="G21" s="206" t="s">
        <v>29</v>
      </c>
      <c r="H21" s="176" t="s">
        <v>55</v>
      </c>
      <c r="I21" s="176" t="s">
        <v>33</v>
      </c>
      <c r="J21" s="176" t="s">
        <v>28</v>
      </c>
      <c r="K21" s="176" t="s">
        <v>33</v>
      </c>
      <c r="L21" s="183">
        <v>450</v>
      </c>
      <c r="M21" s="180" t="s">
        <v>31</v>
      </c>
      <c r="N21" s="177">
        <v>140415.92000000001</v>
      </c>
      <c r="O21" s="181">
        <v>43843</v>
      </c>
      <c r="P21" s="181">
        <v>44239</v>
      </c>
      <c r="Q21" s="190">
        <f t="shared" si="0"/>
        <v>35103.980000000003</v>
      </c>
      <c r="R21" s="182" t="s">
        <v>32</v>
      </c>
      <c r="S21" s="48">
        <v>4</v>
      </c>
      <c r="T21" s="188">
        <f>U21*100%/N21</f>
        <v>1</v>
      </c>
      <c r="U21" s="177">
        <v>140415.92000000001</v>
      </c>
      <c r="V21" s="242" t="s">
        <v>96</v>
      </c>
      <c r="W21" s="186" t="s">
        <v>97</v>
      </c>
    </row>
    <row r="22" spans="1:23" s="34" customFormat="1" ht="45" customHeight="1" x14ac:dyDescent="0.2">
      <c r="A22" s="353">
        <v>8</v>
      </c>
      <c r="B22" s="353" t="s">
        <v>27</v>
      </c>
      <c r="C22" s="354" t="s">
        <v>28</v>
      </c>
      <c r="D22" s="355" t="s">
        <v>528</v>
      </c>
      <c r="E22" s="356" t="s">
        <v>99</v>
      </c>
      <c r="F22" s="198" t="s">
        <v>529</v>
      </c>
      <c r="G22" s="372" t="s">
        <v>101</v>
      </c>
      <c r="H22" s="354" t="s">
        <v>43</v>
      </c>
      <c r="I22" s="354" t="s">
        <v>33</v>
      </c>
      <c r="J22" s="354" t="s">
        <v>28</v>
      </c>
      <c r="K22" s="354" t="s">
        <v>33</v>
      </c>
      <c r="L22" s="370">
        <v>150</v>
      </c>
      <c r="M22" s="367" t="s">
        <v>31</v>
      </c>
      <c r="N22" s="177">
        <v>469635.51</v>
      </c>
      <c r="O22" s="368">
        <v>44211</v>
      </c>
      <c r="P22" s="371">
        <v>44281</v>
      </c>
      <c r="Q22" s="190">
        <f t="shared" si="0"/>
        <v>906.63225868725874</v>
      </c>
      <c r="R22" s="369" t="s">
        <v>34</v>
      </c>
      <c r="S22" s="48">
        <v>518</v>
      </c>
      <c r="T22" s="375">
        <f>U22*100%/540580.36</f>
        <v>0.99999350697831491</v>
      </c>
      <c r="U22" s="355">
        <v>540576.85</v>
      </c>
      <c r="V22" s="437" t="s">
        <v>102</v>
      </c>
      <c r="W22" s="373" t="s">
        <v>103</v>
      </c>
    </row>
    <row r="23" spans="1:23" s="34" customFormat="1" ht="45" customHeight="1" x14ac:dyDescent="0.2">
      <c r="A23" s="353"/>
      <c r="B23" s="353"/>
      <c r="C23" s="354"/>
      <c r="D23" s="355"/>
      <c r="E23" s="356"/>
      <c r="F23" s="243" t="s">
        <v>400</v>
      </c>
      <c r="G23" s="372"/>
      <c r="H23" s="354"/>
      <c r="I23" s="354"/>
      <c r="J23" s="354"/>
      <c r="K23" s="354"/>
      <c r="L23" s="370"/>
      <c r="M23" s="367"/>
      <c r="N23" s="177">
        <v>70941.34</v>
      </c>
      <c r="O23" s="368"/>
      <c r="P23" s="371"/>
      <c r="Q23" s="190">
        <f t="shared" si="0"/>
        <v>435.22294478527607</v>
      </c>
      <c r="R23" s="369"/>
      <c r="S23" s="48">
        <v>163</v>
      </c>
      <c r="T23" s="375"/>
      <c r="U23" s="355"/>
      <c r="V23" s="437"/>
      <c r="W23" s="373"/>
    </row>
    <row r="24" spans="1:23" s="34" customFormat="1" ht="45" customHeight="1" x14ac:dyDescent="0.2">
      <c r="A24" s="353">
        <v>9</v>
      </c>
      <c r="B24" s="353" t="s">
        <v>27</v>
      </c>
      <c r="C24" s="354" t="s">
        <v>28</v>
      </c>
      <c r="D24" s="355" t="s">
        <v>530</v>
      </c>
      <c r="E24" s="356" t="s">
        <v>106</v>
      </c>
      <c r="F24" s="243" t="s">
        <v>531</v>
      </c>
      <c r="G24" s="372" t="s">
        <v>101</v>
      </c>
      <c r="H24" s="354" t="s">
        <v>43</v>
      </c>
      <c r="I24" s="354" t="s">
        <v>33</v>
      </c>
      <c r="J24" s="354" t="s">
        <v>28</v>
      </c>
      <c r="K24" s="354" t="s">
        <v>33</v>
      </c>
      <c r="L24" s="374">
        <v>150</v>
      </c>
      <c r="M24" s="367" t="s">
        <v>31</v>
      </c>
      <c r="N24" s="177">
        <v>469041.64</v>
      </c>
      <c r="O24" s="368">
        <v>44263</v>
      </c>
      <c r="P24" s="371">
        <v>44358</v>
      </c>
      <c r="Q24" s="190">
        <f t="shared" si="0"/>
        <v>907.23721470019348</v>
      </c>
      <c r="R24" s="369" t="s">
        <v>34</v>
      </c>
      <c r="S24" s="48">
        <v>517</v>
      </c>
      <c r="T24" s="375">
        <f>U24*100%/542514.069</f>
        <v>0.99999386375360522</v>
      </c>
      <c r="U24" s="355">
        <v>542510.74</v>
      </c>
      <c r="V24" s="437" t="s">
        <v>108</v>
      </c>
      <c r="W24" s="373" t="s">
        <v>109</v>
      </c>
    </row>
    <row r="25" spans="1:23" s="34" customFormat="1" ht="45" customHeight="1" x14ac:dyDescent="0.2">
      <c r="A25" s="353"/>
      <c r="B25" s="353"/>
      <c r="C25" s="354"/>
      <c r="D25" s="355"/>
      <c r="E25" s="356"/>
      <c r="F25" s="243" t="s">
        <v>307</v>
      </c>
      <c r="G25" s="372"/>
      <c r="H25" s="354"/>
      <c r="I25" s="354"/>
      <c r="J25" s="354"/>
      <c r="K25" s="354"/>
      <c r="L25" s="374"/>
      <c r="M25" s="367"/>
      <c r="N25" s="177">
        <v>73469.100000000006</v>
      </c>
      <c r="O25" s="368"/>
      <c r="P25" s="371"/>
      <c r="Q25" s="190">
        <f t="shared" si="0"/>
        <v>442.58493975903616</v>
      </c>
      <c r="R25" s="369"/>
      <c r="S25" s="48">
        <v>166</v>
      </c>
      <c r="T25" s="375"/>
      <c r="U25" s="355"/>
      <c r="V25" s="437"/>
      <c r="W25" s="373"/>
    </row>
    <row r="26" spans="1:23" s="34" customFormat="1" ht="45" customHeight="1" x14ac:dyDescent="0.2">
      <c r="A26" s="353">
        <v>10</v>
      </c>
      <c r="B26" s="353" t="s">
        <v>27</v>
      </c>
      <c r="C26" s="354" t="s">
        <v>28</v>
      </c>
      <c r="D26" s="355" t="s">
        <v>532</v>
      </c>
      <c r="E26" s="356" t="s">
        <v>112</v>
      </c>
      <c r="F26" s="198" t="s">
        <v>533</v>
      </c>
      <c r="G26" s="372" t="s">
        <v>52</v>
      </c>
      <c r="H26" s="354" t="s">
        <v>55</v>
      </c>
      <c r="I26" s="353" t="s">
        <v>33</v>
      </c>
      <c r="J26" s="354" t="s">
        <v>28</v>
      </c>
      <c r="K26" s="353" t="s">
        <v>33</v>
      </c>
      <c r="L26" s="374">
        <v>350</v>
      </c>
      <c r="M26" s="367" t="s">
        <v>31</v>
      </c>
      <c r="N26" s="177">
        <v>590378.68000000005</v>
      </c>
      <c r="O26" s="368">
        <v>44202</v>
      </c>
      <c r="P26" s="371">
        <v>44246</v>
      </c>
      <c r="Q26" s="190">
        <f t="shared" si="0"/>
        <v>638.24722162162163</v>
      </c>
      <c r="R26" s="369" t="s">
        <v>34</v>
      </c>
      <c r="S26" s="48">
        <v>925</v>
      </c>
      <c r="T26" s="375">
        <f>U26*100%/928677.82</f>
        <v>0.99784641136363095</v>
      </c>
      <c r="U26" s="355">
        <v>926677.83</v>
      </c>
      <c r="V26" s="437" t="s">
        <v>114</v>
      </c>
      <c r="W26" s="373" t="s">
        <v>115</v>
      </c>
    </row>
    <row r="27" spans="1:23" s="34" customFormat="1" ht="45" customHeight="1" x14ac:dyDescent="0.2">
      <c r="A27" s="353"/>
      <c r="B27" s="353"/>
      <c r="C27" s="354"/>
      <c r="D27" s="355"/>
      <c r="E27" s="356"/>
      <c r="F27" s="68" t="s">
        <v>307</v>
      </c>
      <c r="G27" s="372"/>
      <c r="H27" s="354"/>
      <c r="I27" s="353"/>
      <c r="J27" s="354"/>
      <c r="K27" s="353"/>
      <c r="L27" s="374"/>
      <c r="M27" s="367"/>
      <c r="N27" s="177">
        <v>242119.5</v>
      </c>
      <c r="O27" s="368"/>
      <c r="P27" s="371"/>
      <c r="Q27" s="190">
        <f t="shared" si="0"/>
        <v>350.39001447178003</v>
      </c>
      <c r="R27" s="369"/>
      <c r="S27" s="48">
        <v>691</v>
      </c>
      <c r="T27" s="375"/>
      <c r="U27" s="355"/>
      <c r="V27" s="437"/>
      <c r="W27" s="373"/>
    </row>
    <row r="28" spans="1:23" s="34" customFormat="1" ht="45" customHeight="1" x14ac:dyDescent="0.2">
      <c r="A28" s="353"/>
      <c r="B28" s="353"/>
      <c r="C28" s="354"/>
      <c r="D28" s="355"/>
      <c r="E28" s="356"/>
      <c r="F28" s="68" t="s">
        <v>534</v>
      </c>
      <c r="G28" s="372"/>
      <c r="H28" s="354"/>
      <c r="I28" s="353"/>
      <c r="J28" s="354"/>
      <c r="K28" s="353"/>
      <c r="L28" s="374"/>
      <c r="M28" s="367"/>
      <c r="N28" s="177">
        <v>96179.65</v>
      </c>
      <c r="O28" s="368"/>
      <c r="P28" s="371"/>
      <c r="Q28" s="190">
        <f t="shared" si="0"/>
        <v>1479.686923076923</v>
      </c>
      <c r="R28" s="369"/>
      <c r="S28" s="48">
        <v>65</v>
      </c>
      <c r="T28" s="375"/>
      <c r="U28" s="355"/>
      <c r="V28" s="437"/>
      <c r="W28" s="373"/>
    </row>
    <row r="29" spans="1:23" s="34" customFormat="1" ht="45" customHeight="1" x14ac:dyDescent="0.2">
      <c r="A29" s="175">
        <v>11</v>
      </c>
      <c r="B29" s="175" t="s">
        <v>27</v>
      </c>
      <c r="C29" s="176" t="s">
        <v>28</v>
      </c>
      <c r="D29" s="177" t="s">
        <v>535</v>
      </c>
      <c r="E29" s="178" t="s">
        <v>119</v>
      </c>
      <c r="F29" s="198" t="s">
        <v>536</v>
      </c>
      <c r="G29" s="206" t="s">
        <v>29</v>
      </c>
      <c r="H29" s="176" t="s">
        <v>48</v>
      </c>
      <c r="I29" s="176" t="s">
        <v>33</v>
      </c>
      <c r="J29" s="176" t="s">
        <v>28</v>
      </c>
      <c r="K29" s="176" t="s">
        <v>33</v>
      </c>
      <c r="L29" s="187">
        <v>180</v>
      </c>
      <c r="M29" s="180" t="s">
        <v>31</v>
      </c>
      <c r="N29" s="177">
        <v>500319.16</v>
      </c>
      <c r="O29" s="181">
        <v>44214</v>
      </c>
      <c r="P29" s="184">
        <v>44330</v>
      </c>
      <c r="Q29" s="190">
        <f t="shared" si="0"/>
        <v>230.0317977011494</v>
      </c>
      <c r="R29" s="182" t="s">
        <v>39</v>
      </c>
      <c r="S29" s="48">
        <v>2175</v>
      </c>
      <c r="T29" s="188">
        <f t="shared" ref="T29" si="1">U29*100%/N29</f>
        <v>1</v>
      </c>
      <c r="U29" s="177">
        <v>500319.16</v>
      </c>
      <c r="V29" s="242" t="s">
        <v>121</v>
      </c>
      <c r="W29" s="242" t="s">
        <v>122</v>
      </c>
    </row>
    <row r="30" spans="1:23" s="34" customFormat="1" ht="45" customHeight="1" x14ac:dyDescent="0.2">
      <c r="A30" s="353">
        <v>12</v>
      </c>
      <c r="B30" s="353" t="s">
        <v>27</v>
      </c>
      <c r="C30" s="353" t="s">
        <v>28</v>
      </c>
      <c r="D30" s="355" t="s">
        <v>537</v>
      </c>
      <c r="E30" s="356" t="s">
        <v>124</v>
      </c>
      <c r="F30" s="198" t="s">
        <v>538</v>
      </c>
      <c r="G30" s="372" t="s">
        <v>44</v>
      </c>
      <c r="H30" s="354" t="s">
        <v>36</v>
      </c>
      <c r="I30" s="354" t="s">
        <v>35</v>
      </c>
      <c r="J30" s="353" t="s">
        <v>28</v>
      </c>
      <c r="K30" s="354" t="s">
        <v>35</v>
      </c>
      <c r="L30" s="374">
        <v>450</v>
      </c>
      <c r="M30" s="367" t="s">
        <v>31</v>
      </c>
      <c r="N30" s="177">
        <v>1135232.99</v>
      </c>
      <c r="O30" s="368">
        <v>44228</v>
      </c>
      <c r="P30" s="371">
        <v>44323</v>
      </c>
      <c r="Q30" s="190">
        <f t="shared" si="0"/>
        <v>815.54094109195398</v>
      </c>
      <c r="R30" s="369" t="s">
        <v>34</v>
      </c>
      <c r="S30" s="48">
        <v>1392</v>
      </c>
      <c r="T30" s="375">
        <f>U30*100%/1362111.15</f>
        <v>0.9815261331646834</v>
      </c>
      <c r="U30" s="355">
        <v>1336947.69</v>
      </c>
      <c r="V30" s="437" t="s">
        <v>126</v>
      </c>
      <c r="W30" s="373" t="s">
        <v>127</v>
      </c>
    </row>
    <row r="31" spans="1:23" s="34" customFormat="1" ht="45" customHeight="1" x14ac:dyDescent="0.2">
      <c r="A31" s="353"/>
      <c r="B31" s="353"/>
      <c r="C31" s="353"/>
      <c r="D31" s="355"/>
      <c r="E31" s="356"/>
      <c r="F31" s="243" t="s">
        <v>307</v>
      </c>
      <c r="G31" s="372"/>
      <c r="H31" s="354"/>
      <c r="I31" s="354"/>
      <c r="J31" s="353"/>
      <c r="K31" s="354"/>
      <c r="L31" s="374"/>
      <c r="M31" s="367"/>
      <c r="N31" s="177">
        <v>201714.7</v>
      </c>
      <c r="O31" s="368"/>
      <c r="P31" s="371"/>
      <c r="Q31" s="190">
        <f t="shared" si="0"/>
        <v>382.03541666666666</v>
      </c>
      <c r="R31" s="369"/>
      <c r="S31" s="48">
        <v>528</v>
      </c>
      <c r="T31" s="375"/>
      <c r="U31" s="355"/>
      <c r="V31" s="437"/>
      <c r="W31" s="373"/>
    </row>
    <row r="32" spans="1:23" s="34" customFormat="1" ht="45" customHeight="1" x14ac:dyDescent="0.2">
      <c r="A32" s="175">
        <v>13</v>
      </c>
      <c r="B32" s="175" t="s">
        <v>27</v>
      </c>
      <c r="C32" s="176" t="s">
        <v>28</v>
      </c>
      <c r="D32" s="177" t="s">
        <v>539</v>
      </c>
      <c r="E32" s="178" t="s">
        <v>129</v>
      </c>
      <c r="F32" s="198" t="s">
        <v>540</v>
      </c>
      <c r="G32" s="206" t="s">
        <v>29</v>
      </c>
      <c r="H32" s="176" t="s">
        <v>45</v>
      </c>
      <c r="I32" s="176" t="s">
        <v>38</v>
      </c>
      <c r="J32" s="176" t="s">
        <v>28</v>
      </c>
      <c r="K32" s="176" t="s">
        <v>38</v>
      </c>
      <c r="L32" s="187">
        <v>150</v>
      </c>
      <c r="M32" s="180" t="s">
        <v>31</v>
      </c>
      <c r="N32" s="177">
        <v>50181.09</v>
      </c>
      <c r="O32" s="181">
        <v>44214</v>
      </c>
      <c r="P32" s="184">
        <v>44267</v>
      </c>
      <c r="Q32" s="190">
        <f t="shared" si="0"/>
        <v>50181.09</v>
      </c>
      <c r="R32" s="182" t="s">
        <v>32</v>
      </c>
      <c r="S32" s="48">
        <v>1</v>
      </c>
      <c r="T32" s="188">
        <f>U32*100%/N32</f>
        <v>1</v>
      </c>
      <c r="U32" s="177">
        <v>50181.09</v>
      </c>
      <c r="V32" s="242" t="s">
        <v>131</v>
      </c>
      <c r="W32" s="242" t="s">
        <v>132</v>
      </c>
    </row>
    <row r="33" spans="1:23" s="34" customFormat="1" ht="75" customHeight="1" x14ac:dyDescent="0.2">
      <c r="A33" s="175">
        <v>14</v>
      </c>
      <c r="B33" s="175" t="s">
        <v>27</v>
      </c>
      <c r="C33" s="176" t="s">
        <v>40</v>
      </c>
      <c r="D33" s="177" t="s">
        <v>541</v>
      </c>
      <c r="E33" s="178" t="s">
        <v>134</v>
      </c>
      <c r="F33" s="68" t="s">
        <v>542</v>
      </c>
      <c r="G33" s="196" t="s">
        <v>42</v>
      </c>
      <c r="H33" s="176" t="s">
        <v>45</v>
      </c>
      <c r="I33" s="176" t="s">
        <v>41</v>
      </c>
      <c r="J33" s="176" t="s">
        <v>40</v>
      </c>
      <c r="K33" s="176" t="s">
        <v>41</v>
      </c>
      <c r="L33" s="187">
        <v>150</v>
      </c>
      <c r="M33" s="64" t="s">
        <v>31</v>
      </c>
      <c r="N33" s="177">
        <v>418902.51</v>
      </c>
      <c r="O33" s="181">
        <v>44207</v>
      </c>
      <c r="P33" s="184">
        <v>44274</v>
      </c>
      <c r="Q33" s="190">
        <f t="shared" si="0"/>
        <v>633.26154195011338</v>
      </c>
      <c r="R33" s="182" t="s">
        <v>39</v>
      </c>
      <c r="S33" s="48">
        <v>661.5</v>
      </c>
      <c r="T33" s="188">
        <f>U33*100%/N33</f>
        <v>1</v>
      </c>
      <c r="U33" s="177">
        <v>418902.51</v>
      </c>
      <c r="V33" s="242" t="s">
        <v>136</v>
      </c>
      <c r="W33" s="242" t="s">
        <v>137</v>
      </c>
    </row>
    <row r="34" spans="1:23" s="34" customFormat="1" ht="45" customHeight="1" x14ac:dyDescent="0.2">
      <c r="A34" s="353">
        <v>15</v>
      </c>
      <c r="B34" s="353" t="s">
        <v>27</v>
      </c>
      <c r="C34" s="354" t="s">
        <v>40</v>
      </c>
      <c r="D34" s="355" t="s">
        <v>543</v>
      </c>
      <c r="E34" s="356" t="s">
        <v>139</v>
      </c>
      <c r="F34" s="198" t="s">
        <v>544</v>
      </c>
      <c r="G34" s="372" t="s">
        <v>52</v>
      </c>
      <c r="H34" s="354" t="s">
        <v>55</v>
      </c>
      <c r="I34" s="353" t="s">
        <v>50</v>
      </c>
      <c r="J34" s="354" t="s">
        <v>40</v>
      </c>
      <c r="K34" s="353" t="s">
        <v>50</v>
      </c>
      <c r="L34" s="374">
        <v>250</v>
      </c>
      <c r="M34" s="367" t="s">
        <v>31</v>
      </c>
      <c r="N34" s="177">
        <v>892536.2</v>
      </c>
      <c r="O34" s="368">
        <v>44221</v>
      </c>
      <c r="P34" s="371">
        <v>44302</v>
      </c>
      <c r="Q34" s="190">
        <f t="shared" si="0"/>
        <v>918.24711934156369</v>
      </c>
      <c r="R34" s="369" t="s">
        <v>34</v>
      </c>
      <c r="S34" s="48">
        <v>972</v>
      </c>
      <c r="T34" s="375">
        <f>U34*100%/1081745.01</f>
        <v>0.85028434750995519</v>
      </c>
      <c r="U34" s="355">
        <v>919790.85</v>
      </c>
      <c r="V34" s="437" t="s">
        <v>142</v>
      </c>
      <c r="W34" s="373" t="s">
        <v>143</v>
      </c>
    </row>
    <row r="35" spans="1:23" s="34" customFormat="1" ht="45" customHeight="1" x14ac:dyDescent="0.2">
      <c r="A35" s="353"/>
      <c r="B35" s="353"/>
      <c r="C35" s="354"/>
      <c r="D35" s="355"/>
      <c r="E35" s="356"/>
      <c r="F35" s="68" t="s">
        <v>545</v>
      </c>
      <c r="G35" s="372"/>
      <c r="H35" s="354"/>
      <c r="I35" s="353"/>
      <c r="J35" s="354"/>
      <c r="K35" s="353"/>
      <c r="L35" s="374"/>
      <c r="M35" s="367"/>
      <c r="N35" s="177">
        <v>189208.81</v>
      </c>
      <c r="O35" s="368"/>
      <c r="P35" s="371"/>
      <c r="Q35" s="190">
        <f t="shared" si="0"/>
        <v>461.48490243902438</v>
      </c>
      <c r="R35" s="369"/>
      <c r="S35" s="48">
        <v>410</v>
      </c>
      <c r="T35" s="375"/>
      <c r="U35" s="355"/>
      <c r="V35" s="437"/>
      <c r="W35" s="373"/>
    </row>
    <row r="36" spans="1:23" s="34" customFormat="1" ht="45" customHeight="1" x14ac:dyDescent="0.2">
      <c r="A36" s="353">
        <v>16</v>
      </c>
      <c r="B36" s="353" t="s">
        <v>27</v>
      </c>
      <c r="C36" s="354" t="s">
        <v>40</v>
      </c>
      <c r="D36" s="355" t="s">
        <v>546</v>
      </c>
      <c r="E36" s="356" t="s">
        <v>145</v>
      </c>
      <c r="F36" s="198" t="s">
        <v>547</v>
      </c>
      <c r="G36" s="372" t="s">
        <v>29</v>
      </c>
      <c r="H36" s="354" t="s">
        <v>48</v>
      </c>
      <c r="I36" s="354" t="s">
        <v>56</v>
      </c>
      <c r="J36" s="354" t="s">
        <v>40</v>
      </c>
      <c r="K36" s="354" t="s">
        <v>56</v>
      </c>
      <c r="L36" s="374">
        <v>250</v>
      </c>
      <c r="M36" s="367" t="s">
        <v>31</v>
      </c>
      <c r="N36" s="177">
        <v>171732.2</v>
      </c>
      <c r="O36" s="368">
        <v>44228</v>
      </c>
      <c r="P36" s="371">
        <v>44312</v>
      </c>
      <c r="Q36" s="190">
        <f t="shared" si="0"/>
        <v>114.48813333333334</v>
      </c>
      <c r="R36" s="369" t="s">
        <v>34</v>
      </c>
      <c r="S36" s="48">
        <v>1500</v>
      </c>
      <c r="T36" s="375">
        <f>U36*100%/289225</f>
        <v>0.99734531938801974</v>
      </c>
      <c r="U36" s="355">
        <v>288457.2</v>
      </c>
      <c r="V36" s="242" t="s">
        <v>147</v>
      </c>
      <c r="W36" s="242" t="s">
        <v>148</v>
      </c>
    </row>
    <row r="37" spans="1:23" s="34" customFormat="1" ht="45" customHeight="1" x14ac:dyDescent="0.2">
      <c r="A37" s="353"/>
      <c r="B37" s="353"/>
      <c r="C37" s="354"/>
      <c r="D37" s="355"/>
      <c r="E37" s="356"/>
      <c r="F37" s="198" t="s">
        <v>548</v>
      </c>
      <c r="G37" s="372"/>
      <c r="H37" s="354"/>
      <c r="I37" s="354"/>
      <c r="J37" s="354"/>
      <c r="K37" s="354"/>
      <c r="L37" s="374"/>
      <c r="M37" s="367"/>
      <c r="N37" s="177">
        <v>116725</v>
      </c>
      <c r="O37" s="368"/>
      <c r="P37" s="371"/>
      <c r="Q37" s="190">
        <f t="shared" si="0"/>
        <v>115</v>
      </c>
      <c r="R37" s="369"/>
      <c r="S37" s="48">
        <v>1015</v>
      </c>
      <c r="T37" s="375"/>
      <c r="U37" s="355"/>
      <c r="V37" s="242" t="s">
        <v>549</v>
      </c>
      <c r="W37" s="242" t="s">
        <v>550</v>
      </c>
    </row>
    <row r="38" spans="1:23" s="34" customFormat="1" ht="45" customHeight="1" x14ac:dyDescent="0.2">
      <c r="A38" s="353">
        <v>17</v>
      </c>
      <c r="B38" s="353" t="s">
        <v>27</v>
      </c>
      <c r="C38" s="354" t="s">
        <v>40</v>
      </c>
      <c r="D38" s="355" t="s">
        <v>149</v>
      </c>
      <c r="E38" s="356" t="s">
        <v>150</v>
      </c>
      <c r="F38" s="198" t="s">
        <v>551</v>
      </c>
      <c r="G38" s="372" t="s">
        <v>44</v>
      </c>
      <c r="H38" s="354" t="s">
        <v>48</v>
      </c>
      <c r="I38" s="354" t="s">
        <v>37</v>
      </c>
      <c r="J38" s="354" t="s">
        <v>40</v>
      </c>
      <c r="K38" s="354" t="s">
        <v>37</v>
      </c>
      <c r="L38" s="374">
        <v>150</v>
      </c>
      <c r="M38" s="367" t="s">
        <v>31</v>
      </c>
      <c r="N38" s="177">
        <v>603439</v>
      </c>
      <c r="O38" s="368">
        <v>44197</v>
      </c>
      <c r="P38" s="371">
        <v>44309</v>
      </c>
      <c r="Q38" s="190">
        <f t="shared" si="0"/>
        <v>855.94184397163122</v>
      </c>
      <c r="R38" s="369" t="s">
        <v>34</v>
      </c>
      <c r="S38" s="48">
        <v>705</v>
      </c>
      <c r="T38" s="375">
        <f>U38*100%/710737.65</f>
        <v>0.99999947941409884</v>
      </c>
      <c r="U38" s="355">
        <v>710737.28</v>
      </c>
      <c r="V38" s="437" t="s">
        <v>152</v>
      </c>
      <c r="W38" s="373" t="s">
        <v>153</v>
      </c>
    </row>
    <row r="39" spans="1:23" s="34" customFormat="1" ht="45" customHeight="1" x14ac:dyDescent="0.2">
      <c r="A39" s="353"/>
      <c r="B39" s="353"/>
      <c r="C39" s="354"/>
      <c r="D39" s="355"/>
      <c r="E39" s="356"/>
      <c r="F39" s="243" t="s">
        <v>307</v>
      </c>
      <c r="G39" s="372"/>
      <c r="H39" s="354"/>
      <c r="I39" s="354"/>
      <c r="J39" s="354"/>
      <c r="K39" s="354"/>
      <c r="L39" s="374"/>
      <c r="M39" s="367"/>
      <c r="N39" s="177">
        <v>107298.28</v>
      </c>
      <c r="O39" s="368"/>
      <c r="P39" s="371"/>
      <c r="Q39" s="190">
        <f t="shared" si="0"/>
        <v>397.40103703703704</v>
      </c>
      <c r="R39" s="369"/>
      <c r="S39" s="48">
        <v>270</v>
      </c>
      <c r="T39" s="375"/>
      <c r="U39" s="355"/>
      <c r="V39" s="437"/>
      <c r="W39" s="373"/>
    </row>
    <row r="40" spans="1:23" s="34" customFormat="1" ht="45" customHeight="1" x14ac:dyDescent="0.2">
      <c r="A40" s="353">
        <v>18</v>
      </c>
      <c r="B40" s="353" t="s">
        <v>27</v>
      </c>
      <c r="C40" s="354" t="s">
        <v>40</v>
      </c>
      <c r="D40" s="355" t="s">
        <v>552</v>
      </c>
      <c r="E40" s="356" t="s">
        <v>155</v>
      </c>
      <c r="F40" s="198" t="s">
        <v>553</v>
      </c>
      <c r="G40" s="372" t="s">
        <v>52</v>
      </c>
      <c r="H40" s="354" t="s">
        <v>55</v>
      </c>
      <c r="I40" s="354" t="s">
        <v>554</v>
      </c>
      <c r="J40" s="354" t="s">
        <v>40</v>
      </c>
      <c r="K40" s="354" t="s">
        <v>554</v>
      </c>
      <c r="L40" s="374">
        <v>350</v>
      </c>
      <c r="M40" s="367" t="s">
        <v>31</v>
      </c>
      <c r="N40" s="177">
        <v>2663715.04</v>
      </c>
      <c r="O40" s="368">
        <v>44242</v>
      </c>
      <c r="P40" s="371">
        <v>44337</v>
      </c>
      <c r="Q40" s="190">
        <f t="shared" si="0"/>
        <v>996.89934131736527</v>
      </c>
      <c r="R40" s="369" t="s">
        <v>34</v>
      </c>
      <c r="S40" s="48">
        <v>2672</v>
      </c>
      <c r="T40" s="375">
        <f>U40*100%/2940487.85</f>
        <v>1.0852313809084435</v>
      </c>
      <c r="U40" s="355">
        <v>3191109.69</v>
      </c>
      <c r="V40" s="437" t="s">
        <v>157</v>
      </c>
      <c r="W40" s="373" t="s">
        <v>158</v>
      </c>
    </row>
    <row r="41" spans="1:23" s="34" customFormat="1" ht="45" customHeight="1" x14ac:dyDescent="0.2">
      <c r="A41" s="353"/>
      <c r="B41" s="353"/>
      <c r="C41" s="354"/>
      <c r="D41" s="355"/>
      <c r="E41" s="356"/>
      <c r="F41" s="68" t="s">
        <v>555</v>
      </c>
      <c r="G41" s="372"/>
      <c r="H41" s="354"/>
      <c r="I41" s="354"/>
      <c r="J41" s="354"/>
      <c r="K41" s="354"/>
      <c r="L41" s="374"/>
      <c r="M41" s="367"/>
      <c r="N41" s="177">
        <v>527394.65</v>
      </c>
      <c r="O41" s="368"/>
      <c r="P41" s="371"/>
      <c r="Q41" s="190">
        <f t="shared" si="0"/>
        <v>470.88808035714288</v>
      </c>
      <c r="R41" s="369"/>
      <c r="S41" s="48">
        <v>1120</v>
      </c>
      <c r="T41" s="375"/>
      <c r="U41" s="355"/>
      <c r="V41" s="437"/>
      <c r="W41" s="373"/>
    </row>
    <row r="42" spans="1:23" s="34" customFormat="1" ht="45" customHeight="1" x14ac:dyDescent="0.2">
      <c r="A42" s="354">
        <v>19</v>
      </c>
      <c r="B42" s="353" t="s">
        <v>27</v>
      </c>
      <c r="C42" s="176" t="s">
        <v>40</v>
      </c>
      <c r="D42" s="355" t="s">
        <v>556</v>
      </c>
      <c r="E42" s="356" t="s">
        <v>160</v>
      </c>
      <c r="F42" s="198" t="s">
        <v>557</v>
      </c>
      <c r="G42" s="372" t="s">
        <v>44</v>
      </c>
      <c r="H42" s="354" t="s">
        <v>48</v>
      </c>
      <c r="I42" s="354" t="s">
        <v>37</v>
      </c>
      <c r="J42" s="176" t="s">
        <v>40</v>
      </c>
      <c r="K42" s="354" t="s">
        <v>37</v>
      </c>
      <c r="L42" s="374">
        <v>250</v>
      </c>
      <c r="M42" s="367" t="s">
        <v>31</v>
      </c>
      <c r="N42" s="177">
        <v>659190.23</v>
      </c>
      <c r="O42" s="368">
        <v>44249</v>
      </c>
      <c r="P42" s="371">
        <v>44344</v>
      </c>
      <c r="Q42" s="190">
        <f t="shared" si="0"/>
        <v>858.32061197916664</v>
      </c>
      <c r="R42" s="369" t="s">
        <v>34</v>
      </c>
      <c r="S42" s="48">
        <v>768</v>
      </c>
      <c r="T42" s="375">
        <f>U42*100%/754526.71</f>
        <v>0.99999998674665869</v>
      </c>
      <c r="U42" s="355">
        <v>754526.7</v>
      </c>
      <c r="V42" s="437" t="s">
        <v>162</v>
      </c>
      <c r="W42" s="373" t="s">
        <v>163</v>
      </c>
    </row>
    <row r="43" spans="1:23" s="34" customFormat="1" ht="45" customHeight="1" x14ac:dyDescent="0.2">
      <c r="A43" s="354"/>
      <c r="B43" s="353"/>
      <c r="C43" s="176"/>
      <c r="D43" s="355"/>
      <c r="E43" s="356"/>
      <c r="F43" s="68" t="s">
        <v>555</v>
      </c>
      <c r="G43" s="372"/>
      <c r="H43" s="354"/>
      <c r="I43" s="354"/>
      <c r="J43" s="176"/>
      <c r="K43" s="354"/>
      <c r="L43" s="374"/>
      <c r="M43" s="367"/>
      <c r="N43" s="177">
        <v>95336.47</v>
      </c>
      <c r="O43" s="368"/>
      <c r="P43" s="371"/>
      <c r="Q43" s="190">
        <f t="shared" si="0"/>
        <v>397.23529166666668</v>
      </c>
      <c r="R43" s="369"/>
      <c r="S43" s="48">
        <v>240</v>
      </c>
      <c r="T43" s="375"/>
      <c r="U43" s="355"/>
      <c r="V43" s="437"/>
      <c r="W43" s="373"/>
    </row>
    <row r="44" spans="1:23" s="34" customFormat="1" ht="45" customHeight="1" x14ac:dyDescent="0.2">
      <c r="A44" s="354">
        <v>20</v>
      </c>
      <c r="B44" s="353" t="s">
        <v>27</v>
      </c>
      <c r="C44" s="353" t="s">
        <v>40</v>
      </c>
      <c r="D44" s="355" t="s">
        <v>558</v>
      </c>
      <c r="E44" s="356" t="s">
        <v>166</v>
      </c>
      <c r="F44" s="198" t="s">
        <v>559</v>
      </c>
      <c r="G44" s="372" t="s">
        <v>52</v>
      </c>
      <c r="H44" s="354" t="s">
        <v>36</v>
      </c>
      <c r="I44" s="354" t="s">
        <v>33</v>
      </c>
      <c r="J44" s="353" t="s">
        <v>40</v>
      </c>
      <c r="K44" s="354" t="s">
        <v>33</v>
      </c>
      <c r="L44" s="370">
        <v>180</v>
      </c>
      <c r="M44" s="367" t="s">
        <v>31</v>
      </c>
      <c r="N44" s="177">
        <v>518304.96</v>
      </c>
      <c r="O44" s="371">
        <v>44263</v>
      </c>
      <c r="P44" s="368">
        <v>44365</v>
      </c>
      <c r="Q44" s="190">
        <f t="shared" si="0"/>
        <v>898.2754939341421</v>
      </c>
      <c r="R44" s="376" t="s">
        <v>34</v>
      </c>
      <c r="S44" s="67">
        <v>577</v>
      </c>
      <c r="T44" s="375">
        <f>U44*100%/647795.9</f>
        <v>0.97859242394093571</v>
      </c>
      <c r="U44" s="355">
        <v>633928.16</v>
      </c>
      <c r="V44" s="437" t="s">
        <v>168</v>
      </c>
      <c r="W44" s="373" t="s">
        <v>46</v>
      </c>
    </row>
    <row r="45" spans="1:23" s="34" customFormat="1" ht="45" customHeight="1" x14ac:dyDescent="0.2">
      <c r="A45" s="354"/>
      <c r="B45" s="353"/>
      <c r="C45" s="353"/>
      <c r="D45" s="355"/>
      <c r="E45" s="356"/>
      <c r="F45" s="68" t="s">
        <v>555</v>
      </c>
      <c r="G45" s="372"/>
      <c r="H45" s="354"/>
      <c r="I45" s="354"/>
      <c r="J45" s="353"/>
      <c r="K45" s="354"/>
      <c r="L45" s="370"/>
      <c r="M45" s="367"/>
      <c r="N45" s="177">
        <v>115623.2</v>
      </c>
      <c r="O45" s="371"/>
      <c r="P45" s="368"/>
      <c r="Q45" s="190">
        <f t="shared" si="0"/>
        <v>436.31396226415092</v>
      </c>
      <c r="R45" s="376"/>
      <c r="S45" s="67">
        <v>265</v>
      </c>
      <c r="T45" s="375"/>
      <c r="U45" s="355"/>
      <c r="V45" s="437"/>
      <c r="W45" s="373"/>
    </row>
    <row r="46" spans="1:23" s="34" customFormat="1" ht="45" customHeight="1" x14ac:dyDescent="0.2">
      <c r="A46" s="353">
        <v>21</v>
      </c>
      <c r="B46" s="353" t="s">
        <v>27</v>
      </c>
      <c r="C46" s="353" t="s">
        <v>40</v>
      </c>
      <c r="D46" s="377" t="s">
        <v>560</v>
      </c>
      <c r="E46" s="356" t="s">
        <v>170</v>
      </c>
      <c r="F46" s="198" t="s">
        <v>561</v>
      </c>
      <c r="G46" s="372" t="s">
        <v>29</v>
      </c>
      <c r="H46" s="354" t="s">
        <v>562</v>
      </c>
      <c r="I46" s="353" t="s">
        <v>30</v>
      </c>
      <c r="J46" s="353" t="s">
        <v>40</v>
      </c>
      <c r="K46" s="353" t="s">
        <v>30</v>
      </c>
      <c r="L46" s="370">
        <v>150</v>
      </c>
      <c r="M46" s="367" t="s">
        <v>31</v>
      </c>
      <c r="N46" s="177">
        <v>196125</v>
      </c>
      <c r="O46" s="371">
        <v>44256</v>
      </c>
      <c r="P46" s="371">
        <v>44330</v>
      </c>
      <c r="Q46" s="190">
        <f t="shared" si="0"/>
        <v>163.4375</v>
      </c>
      <c r="R46" s="376" t="s">
        <v>34</v>
      </c>
      <c r="S46" s="48">
        <v>1200</v>
      </c>
      <c r="T46" s="375">
        <f>U46*100%/347925</f>
        <v>0.90961839476898754</v>
      </c>
      <c r="U46" s="355">
        <v>316478.98</v>
      </c>
      <c r="V46" s="437" t="s">
        <v>172</v>
      </c>
      <c r="W46" s="373" t="s">
        <v>173</v>
      </c>
    </row>
    <row r="47" spans="1:23" s="34" customFormat="1" ht="45" customHeight="1" x14ac:dyDescent="0.2">
      <c r="A47" s="353"/>
      <c r="B47" s="353"/>
      <c r="C47" s="353"/>
      <c r="D47" s="377"/>
      <c r="E47" s="356"/>
      <c r="F47" s="68" t="s">
        <v>563</v>
      </c>
      <c r="G47" s="372"/>
      <c r="H47" s="354"/>
      <c r="I47" s="353"/>
      <c r="J47" s="353"/>
      <c r="K47" s="353"/>
      <c r="L47" s="370"/>
      <c r="M47" s="367"/>
      <c r="N47" s="177">
        <v>151800</v>
      </c>
      <c r="O47" s="371"/>
      <c r="P47" s="371"/>
      <c r="Q47" s="190">
        <f t="shared" si="0"/>
        <v>115</v>
      </c>
      <c r="R47" s="376"/>
      <c r="S47" s="48">
        <v>1320</v>
      </c>
      <c r="T47" s="375"/>
      <c r="U47" s="355"/>
      <c r="V47" s="437"/>
      <c r="W47" s="373"/>
    </row>
    <row r="48" spans="1:23" s="34" customFormat="1" ht="45" customHeight="1" x14ac:dyDescent="0.2">
      <c r="A48" s="353">
        <v>22</v>
      </c>
      <c r="B48" s="353" t="s">
        <v>27</v>
      </c>
      <c r="C48" s="354" t="s">
        <v>47</v>
      </c>
      <c r="D48" s="355" t="s">
        <v>564</v>
      </c>
      <c r="E48" s="356" t="s">
        <v>176</v>
      </c>
      <c r="F48" s="198" t="s">
        <v>565</v>
      </c>
      <c r="G48" s="372" t="s">
        <v>51</v>
      </c>
      <c r="H48" s="354" t="s">
        <v>43</v>
      </c>
      <c r="I48" s="354" t="s">
        <v>33</v>
      </c>
      <c r="J48" s="354" t="s">
        <v>47</v>
      </c>
      <c r="K48" s="354" t="s">
        <v>33</v>
      </c>
      <c r="L48" s="374">
        <v>600</v>
      </c>
      <c r="M48" s="367" t="s">
        <v>31</v>
      </c>
      <c r="N48" s="177">
        <v>2202809.4900000002</v>
      </c>
      <c r="O48" s="368">
        <v>44242</v>
      </c>
      <c r="P48" s="371">
        <v>44372</v>
      </c>
      <c r="Q48" s="190">
        <f t="shared" si="0"/>
        <v>1105.8280572289157</v>
      </c>
      <c r="R48" s="369" t="s">
        <v>34</v>
      </c>
      <c r="S48" s="48">
        <v>1992</v>
      </c>
      <c r="T48" s="375">
        <f>U48*100%/2207724.08</f>
        <v>0.99777391113114111</v>
      </c>
      <c r="U48" s="355">
        <v>2202809.4900000002</v>
      </c>
      <c r="V48" s="437" t="s">
        <v>178</v>
      </c>
      <c r="W48" s="373" t="s">
        <v>179</v>
      </c>
    </row>
    <row r="49" spans="1:23" s="34" customFormat="1" ht="45" customHeight="1" x14ac:dyDescent="0.2">
      <c r="A49" s="353"/>
      <c r="B49" s="353"/>
      <c r="C49" s="354"/>
      <c r="D49" s="355"/>
      <c r="E49" s="356"/>
      <c r="F49" s="68" t="s">
        <v>307</v>
      </c>
      <c r="G49" s="372"/>
      <c r="H49" s="354"/>
      <c r="I49" s="354"/>
      <c r="J49" s="354"/>
      <c r="K49" s="354"/>
      <c r="L49" s="374"/>
      <c r="M49" s="367"/>
      <c r="N49" s="177"/>
      <c r="O49" s="368"/>
      <c r="P49" s="371"/>
      <c r="Q49" s="190">
        <f t="shared" si="0"/>
        <v>0</v>
      </c>
      <c r="R49" s="369"/>
      <c r="S49" s="48">
        <v>801</v>
      </c>
      <c r="T49" s="375"/>
      <c r="U49" s="355"/>
      <c r="V49" s="437"/>
      <c r="W49" s="373"/>
    </row>
    <row r="50" spans="1:23" s="34" customFormat="1" ht="45" customHeight="1" x14ac:dyDescent="0.2">
      <c r="A50" s="175">
        <v>23</v>
      </c>
      <c r="B50" s="175" t="s">
        <v>27</v>
      </c>
      <c r="C50" s="176" t="s">
        <v>47</v>
      </c>
      <c r="D50" s="177" t="s">
        <v>566</v>
      </c>
      <c r="E50" s="178" t="s">
        <v>181</v>
      </c>
      <c r="F50" s="198" t="s">
        <v>567</v>
      </c>
      <c r="G50" s="196" t="s">
        <v>568</v>
      </c>
      <c r="H50" s="176" t="s">
        <v>48</v>
      </c>
      <c r="I50" s="176" t="s">
        <v>33</v>
      </c>
      <c r="J50" s="176" t="s">
        <v>47</v>
      </c>
      <c r="K50" s="176" t="s">
        <v>33</v>
      </c>
      <c r="L50" s="187">
        <v>180</v>
      </c>
      <c r="M50" s="244" t="s">
        <v>31</v>
      </c>
      <c r="N50" s="177">
        <v>672044.43</v>
      </c>
      <c r="O50" s="181">
        <v>44207</v>
      </c>
      <c r="P50" s="184">
        <v>44274</v>
      </c>
      <c r="Q50" s="190">
        <f t="shared" si="0"/>
        <v>224014.81000000003</v>
      </c>
      <c r="R50" s="182" t="s">
        <v>54</v>
      </c>
      <c r="S50" s="48">
        <v>3</v>
      </c>
      <c r="T50" s="188">
        <f>U50*100%/N50</f>
        <v>1</v>
      </c>
      <c r="U50" s="177">
        <v>672044.43</v>
      </c>
      <c r="V50" s="242" t="s">
        <v>569</v>
      </c>
      <c r="W50" s="186" t="s">
        <v>570</v>
      </c>
    </row>
    <row r="51" spans="1:23" s="34" customFormat="1" ht="45" customHeight="1" x14ac:dyDescent="0.2">
      <c r="A51" s="353">
        <v>24</v>
      </c>
      <c r="B51" s="353" t="s">
        <v>27</v>
      </c>
      <c r="C51" s="354" t="s">
        <v>47</v>
      </c>
      <c r="D51" s="355" t="s">
        <v>571</v>
      </c>
      <c r="E51" s="356" t="s">
        <v>187</v>
      </c>
      <c r="F51" s="198" t="s">
        <v>572</v>
      </c>
      <c r="G51" s="372" t="s">
        <v>42</v>
      </c>
      <c r="H51" s="354" t="s">
        <v>45</v>
      </c>
      <c r="I51" s="354" t="s">
        <v>41</v>
      </c>
      <c r="J51" s="354" t="s">
        <v>47</v>
      </c>
      <c r="K51" s="354" t="s">
        <v>41</v>
      </c>
      <c r="L51" s="374">
        <v>185</v>
      </c>
      <c r="M51" s="367" t="s">
        <v>31</v>
      </c>
      <c r="N51" s="177">
        <v>842067.85</v>
      </c>
      <c r="O51" s="368">
        <v>44230</v>
      </c>
      <c r="P51" s="371">
        <v>44338</v>
      </c>
      <c r="Q51" s="190">
        <f t="shared" si="0"/>
        <v>933.55637472283809</v>
      </c>
      <c r="R51" s="369" t="s">
        <v>39</v>
      </c>
      <c r="S51" s="48">
        <v>902</v>
      </c>
      <c r="T51" s="375">
        <f>U51*100%/1005073.35</f>
        <v>0.8439956546455043</v>
      </c>
      <c r="U51" s="355">
        <v>848277.54</v>
      </c>
      <c r="V51" s="437" t="s">
        <v>189</v>
      </c>
      <c r="W51" s="373" t="s">
        <v>190</v>
      </c>
    </row>
    <row r="52" spans="1:23" s="34" customFormat="1" ht="45" customHeight="1" x14ac:dyDescent="0.2">
      <c r="A52" s="353"/>
      <c r="B52" s="353"/>
      <c r="C52" s="354"/>
      <c r="D52" s="355"/>
      <c r="E52" s="356"/>
      <c r="F52" s="68" t="s">
        <v>545</v>
      </c>
      <c r="G52" s="372"/>
      <c r="H52" s="354"/>
      <c r="I52" s="354"/>
      <c r="J52" s="354"/>
      <c r="K52" s="354"/>
      <c r="L52" s="374"/>
      <c r="M52" s="367"/>
      <c r="N52" s="177">
        <v>163005.5</v>
      </c>
      <c r="O52" s="368"/>
      <c r="P52" s="371"/>
      <c r="Q52" s="190">
        <f t="shared" si="0"/>
        <v>391.84014423076923</v>
      </c>
      <c r="R52" s="369"/>
      <c r="S52" s="48">
        <v>416</v>
      </c>
      <c r="T52" s="375"/>
      <c r="U52" s="355"/>
      <c r="V52" s="437"/>
      <c r="W52" s="373"/>
    </row>
    <row r="53" spans="1:23" s="34" customFormat="1" ht="45" customHeight="1" x14ac:dyDescent="0.2">
      <c r="A53" s="353">
        <v>25</v>
      </c>
      <c r="B53" s="353" t="s">
        <v>27</v>
      </c>
      <c r="C53" s="354" t="s">
        <v>47</v>
      </c>
      <c r="D53" s="355" t="s">
        <v>573</v>
      </c>
      <c r="E53" s="356" t="s">
        <v>192</v>
      </c>
      <c r="F53" s="198" t="s">
        <v>574</v>
      </c>
      <c r="G53" s="372" t="s">
        <v>42</v>
      </c>
      <c r="H53" s="354" t="s">
        <v>45</v>
      </c>
      <c r="I53" s="354" t="s">
        <v>41</v>
      </c>
      <c r="J53" s="354" t="s">
        <v>47</v>
      </c>
      <c r="K53" s="354" t="s">
        <v>41</v>
      </c>
      <c r="L53" s="374">
        <v>250</v>
      </c>
      <c r="M53" s="367" t="s">
        <v>31</v>
      </c>
      <c r="N53" s="177">
        <v>1506188.2</v>
      </c>
      <c r="O53" s="368">
        <v>44256</v>
      </c>
      <c r="P53" s="371">
        <v>44372</v>
      </c>
      <c r="Q53" s="190">
        <f t="shared" si="0"/>
        <v>927.45578817733985</v>
      </c>
      <c r="R53" s="369" t="s">
        <v>34</v>
      </c>
      <c r="S53" s="48">
        <v>1624</v>
      </c>
      <c r="T53" s="375">
        <f>U53*100%/1752533.2</f>
        <v>0.95925777611516871</v>
      </c>
      <c r="U53" s="355">
        <v>1681131.1</v>
      </c>
      <c r="V53" s="437" t="s">
        <v>194</v>
      </c>
      <c r="W53" s="373" t="s">
        <v>195</v>
      </c>
    </row>
    <row r="54" spans="1:23" s="34" customFormat="1" ht="23.45" customHeight="1" x14ac:dyDescent="0.2">
      <c r="A54" s="353"/>
      <c r="B54" s="353"/>
      <c r="C54" s="354"/>
      <c r="D54" s="355"/>
      <c r="E54" s="356"/>
      <c r="F54" s="68" t="s">
        <v>400</v>
      </c>
      <c r="G54" s="372"/>
      <c r="H54" s="354"/>
      <c r="I54" s="354"/>
      <c r="J54" s="354"/>
      <c r="K54" s="354"/>
      <c r="L54" s="374"/>
      <c r="M54" s="367"/>
      <c r="N54" s="177">
        <v>246345</v>
      </c>
      <c r="O54" s="368"/>
      <c r="P54" s="371"/>
      <c r="Q54" s="190">
        <f t="shared" si="0"/>
        <v>392.26910828025478</v>
      </c>
      <c r="R54" s="369"/>
      <c r="S54" s="48">
        <v>628</v>
      </c>
      <c r="T54" s="375"/>
      <c r="U54" s="355"/>
      <c r="V54" s="437"/>
      <c r="W54" s="373"/>
    </row>
    <row r="55" spans="1:23" s="34" customFormat="1" ht="23.45" customHeight="1" x14ac:dyDescent="0.2">
      <c r="A55" s="353">
        <v>26</v>
      </c>
      <c r="B55" s="353" t="s">
        <v>27</v>
      </c>
      <c r="C55" s="354" t="s">
        <v>40</v>
      </c>
      <c r="D55" s="355" t="s">
        <v>575</v>
      </c>
      <c r="E55" s="356" t="s">
        <v>197</v>
      </c>
      <c r="F55" s="198" t="s">
        <v>576</v>
      </c>
      <c r="G55" s="372" t="s">
        <v>29</v>
      </c>
      <c r="H55" s="354" t="s">
        <v>45</v>
      </c>
      <c r="I55" s="354" t="s">
        <v>35</v>
      </c>
      <c r="J55" s="354" t="s">
        <v>40</v>
      </c>
      <c r="K55" s="354" t="s">
        <v>35</v>
      </c>
      <c r="L55" s="374">
        <v>450</v>
      </c>
      <c r="M55" s="367" t="s">
        <v>31</v>
      </c>
      <c r="N55" s="177">
        <v>151643.1</v>
      </c>
      <c r="O55" s="368">
        <v>44230</v>
      </c>
      <c r="P55" s="371">
        <v>44358</v>
      </c>
      <c r="Q55" s="190">
        <f t="shared" si="0"/>
        <v>150.43958333333333</v>
      </c>
      <c r="R55" s="369" t="s">
        <v>34</v>
      </c>
      <c r="S55" s="48">
        <v>1008</v>
      </c>
      <c r="T55" s="375">
        <f>U55*100%/589400</f>
        <v>0.98392110620970474</v>
      </c>
      <c r="U55" s="355">
        <v>579923.1</v>
      </c>
      <c r="V55" s="437" t="s">
        <v>199</v>
      </c>
      <c r="W55" s="373" t="s">
        <v>200</v>
      </c>
    </row>
    <row r="56" spans="1:23" s="34" customFormat="1" ht="23.45" customHeight="1" x14ac:dyDescent="0.2">
      <c r="A56" s="353"/>
      <c r="B56" s="353"/>
      <c r="C56" s="354"/>
      <c r="D56" s="355"/>
      <c r="E56" s="356"/>
      <c r="F56" s="206" t="s">
        <v>201</v>
      </c>
      <c r="G56" s="372"/>
      <c r="H56" s="354"/>
      <c r="I56" s="354"/>
      <c r="J56" s="354"/>
      <c r="K56" s="354"/>
      <c r="L56" s="374"/>
      <c r="M56" s="367"/>
      <c r="N56" s="69">
        <v>195640</v>
      </c>
      <c r="O56" s="368"/>
      <c r="P56" s="371"/>
      <c r="Q56" s="190">
        <f t="shared" si="0"/>
        <v>174.67857142857142</v>
      </c>
      <c r="R56" s="369"/>
      <c r="S56" s="48">
        <v>1120</v>
      </c>
      <c r="T56" s="375"/>
      <c r="U56" s="355"/>
      <c r="V56" s="437"/>
      <c r="W56" s="373"/>
    </row>
    <row r="57" spans="1:23" s="34" customFormat="1" ht="23.45" customHeight="1" x14ac:dyDescent="0.2">
      <c r="A57" s="353"/>
      <c r="B57" s="353"/>
      <c r="C57" s="354"/>
      <c r="D57" s="355"/>
      <c r="E57" s="356"/>
      <c r="F57" s="206" t="s">
        <v>577</v>
      </c>
      <c r="G57" s="372"/>
      <c r="H57" s="354"/>
      <c r="I57" s="354"/>
      <c r="J57" s="354"/>
      <c r="K57" s="354"/>
      <c r="L57" s="374"/>
      <c r="M57" s="367"/>
      <c r="N57" s="70">
        <v>115200</v>
      </c>
      <c r="O57" s="368"/>
      <c r="P57" s="371"/>
      <c r="Q57" s="190">
        <f t="shared" si="0"/>
        <v>169.41176470588235</v>
      </c>
      <c r="R57" s="369"/>
      <c r="S57" s="71">
        <v>680</v>
      </c>
      <c r="T57" s="375"/>
      <c r="U57" s="355"/>
      <c r="V57" s="437"/>
      <c r="W57" s="373"/>
    </row>
    <row r="58" spans="1:23" s="1" customFormat="1" ht="71.25" customHeight="1" x14ac:dyDescent="0.2">
      <c r="A58" s="353"/>
      <c r="B58" s="353"/>
      <c r="C58" s="354"/>
      <c r="D58" s="355"/>
      <c r="E58" s="356"/>
      <c r="F58" s="206" t="s">
        <v>203</v>
      </c>
      <c r="G58" s="372"/>
      <c r="H58" s="354"/>
      <c r="I58" s="354"/>
      <c r="J58" s="354"/>
      <c r="K58" s="354"/>
      <c r="L58" s="374"/>
      <c r="M58" s="367"/>
      <c r="N58" s="70">
        <v>117440</v>
      </c>
      <c r="O58" s="368"/>
      <c r="P58" s="371"/>
      <c r="Q58" s="190"/>
      <c r="R58" s="369"/>
      <c r="S58" s="71">
        <v>696</v>
      </c>
      <c r="T58" s="375"/>
      <c r="U58" s="355"/>
      <c r="V58" s="437"/>
      <c r="W58" s="373"/>
    </row>
    <row r="59" spans="1:23" s="1" customFormat="1" ht="18.75" customHeight="1" x14ac:dyDescent="0.2">
      <c r="A59" s="354">
        <v>27</v>
      </c>
      <c r="B59" s="353" t="s">
        <v>27</v>
      </c>
      <c r="C59" s="353" t="s">
        <v>49</v>
      </c>
      <c r="D59" s="377" t="s">
        <v>578</v>
      </c>
      <c r="E59" s="354">
        <v>1201</v>
      </c>
      <c r="F59" s="249" t="s">
        <v>579</v>
      </c>
      <c r="G59" s="372" t="s">
        <v>101</v>
      </c>
      <c r="H59" s="354" t="s">
        <v>43</v>
      </c>
      <c r="I59" s="354" t="s">
        <v>33</v>
      </c>
      <c r="J59" s="353" t="s">
        <v>49</v>
      </c>
      <c r="K59" s="354" t="s">
        <v>33</v>
      </c>
      <c r="L59" s="370">
        <v>150</v>
      </c>
      <c r="M59" s="353" t="s">
        <v>31</v>
      </c>
      <c r="N59" s="189">
        <v>141331.13</v>
      </c>
      <c r="O59" s="371">
        <v>44263</v>
      </c>
      <c r="P59" s="368">
        <v>44358</v>
      </c>
      <c r="Q59" s="190">
        <f t="shared" si="0"/>
        <v>807.60645714285715</v>
      </c>
      <c r="R59" s="376" t="s">
        <v>34</v>
      </c>
      <c r="S59" s="48">
        <v>175</v>
      </c>
      <c r="T59" s="441">
        <f>U59*100%/229257.89</f>
        <v>0.99235764579356456</v>
      </c>
      <c r="U59" s="377">
        <v>227505.82</v>
      </c>
      <c r="V59" s="437" t="s">
        <v>102</v>
      </c>
      <c r="W59" s="378" t="s">
        <v>103</v>
      </c>
    </row>
    <row r="60" spans="1:23" s="1" customFormat="1" ht="18.75" customHeight="1" x14ac:dyDescent="0.2">
      <c r="A60" s="354"/>
      <c r="B60" s="353"/>
      <c r="C60" s="353"/>
      <c r="D60" s="377"/>
      <c r="E60" s="354"/>
      <c r="F60" s="246" t="s">
        <v>444</v>
      </c>
      <c r="G60" s="372"/>
      <c r="H60" s="354"/>
      <c r="I60" s="354"/>
      <c r="J60" s="353"/>
      <c r="K60" s="354"/>
      <c r="L60" s="370"/>
      <c r="M60" s="353"/>
      <c r="N60" s="189">
        <v>86174.63</v>
      </c>
      <c r="O60" s="371"/>
      <c r="P60" s="368"/>
      <c r="Q60" s="190">
        <f t="shared" si="0"/>
        <v>489.62857954545456</v>
      </c>
      <c r="R60" s="376"/>
      <c r="S60" s="48">
        <v>176</v>
      </c>
      <c r="T60" s="441"/>
      <c r="U60" s="377"/>
      <c r="V60" s="437"/>
      <c r="W60" s="378"/>
    </row>
    <row r="61" spans="1:23" s="1" customFormat="1" ht="45" customHeight="1" x14ac:dyDescent="0.2">
      <c r="A61" s="354">
        <v>28</v>
      </c>
      <c r="B61" s="175" t="s">
        <v>27</v>
      </c>
      <c r="C61" s="353" t="s">
        <v>49</v>
      </c>
      <c r="D61" s="189" t="s">
        <v>580</v>
      </c>
      <c r="E61" s="354">
        <v>1202</v>
      </c>
      <c r="F61" s="249" t="s">
        <v>581</v>
      </c>
      <c r="G61" s="372" t="s">
        <v>101</v>
      </c>
      <c r="H61" s="176" t="s">
        <v>43</v>
      </c>
      <c r="I61" s="354" t="s">
        <v>33</v>
      </c>
      <c r="J61" s="353" t="s">
        <v>49</v>
      </c>
      <c r="K61" s="354" t="s">
        <v>33</v>
      </c>
      <c r="L61" s="370">
        <v>150</v>
      </c>
      <c r="M61" s="353" t="s">
        <v>31</v>
      </c>
      <c r="N61" s="189">
        <v>141426.21</v>
      </c>
      <c r="O61" s="371">
        <v>44263</v>
      </c>
      <c r="P61" s="368">
        <v>44358</v>
      </c>
      <c r="Q61" s="190">
        <f t="shared" si="0"/>
        <v>982.12645833333329</v>
      </c>
      <c r="R61" s="376" t="s">
        <v>34</v>
      </c>
      <c r="S61" s="48">
        <v>144</v>
      </c>
      <c r="T61" s="441">
        <f>U61*100%/282080.12</f>
        <v>0.85647329560126395</v>
      </c>
      <c r="U61" s="377">
        <v>241594.09</v>
      </c>
      <c r="V61" s="437" t="s">
        <v>108</v>
      </c>
      <c r="W61" s="378" t="s">
        <v>109</v>
      </c>
    </row>
    <row r="62" spans="1:23" s="1" customFormat="1" ht="45" customHeight="1" x14ac:dyDescent="0.2">
      <c r="A62" s="354"/>
      <c r="B62" s="175"/>
      <c r="C62" s="353"/>
      <c r="D62" s="189"/>
      <c r="E62" s="354"/>
      <c r="F62" s="246" t="s">
        <v>582</v>
      </c>
      <c r="G62" s="372"/>
      <c r="H62" s="176"/>
      <c r="I62" s="354"/>
      <c r="J62" s="353"/>
      <c r="K62" s="354"/>
      <c r="L62" s="370"/>
      <c r="M62" s="353"/>
      <c r="N62" s="189">
        <v>100167.88</v>
      </c>
      <c r="O62" s="371"/>
      <c r="P62" s="368"/>
      <c r="Q62" s="190">
        <f t="shared" si="0"/>
        <v>764.6403053435115</v>
      </c>
      <c r="R62" s="376"/>
      <c r="S62" s="48">
        <v>131</v>
      </c>
      <c r="T62" s="441"/>
      <c r="U62" s="377"/>
      <c r="V62" s="437"/>
      <c r="W62" s="378"/>
    </row>
    <row r="63" spans="1:23" s="1" customFormat="1" ht="45" customHeight="1" x14ac:dyDescent="0.2">
      <c r="A63" s="175">
        <v>29</v>
      </c>
      <c r="B63" s="175" t="s">
        <v>27</v>
      </c>
      <c r="C63" s="175" t="s">
        <v>49</v>
      </c>
      <c r="D63" s="189" t="s">
        <v>583</v>
      </c>
      <c r="E63" s="175">
        <v>1203</v>
      </c>
      <c r="F63" s="249" t="s">
        <v>584</v>
      </c>
      <c r="G63" s="206" t="s">
        <v>42</v>
      </c>
      <c r="H63" s="176" t="s">
        <v>45</v>
      </c>
      <c r="I63" s="176" t="s">
        <v>41</v>
      </c>
      <c r="J63" s="175" t="s">
        <v>49</v>
      </c>
      <c r="K63" s="176" t="s">
        <v>41</v>
      </c>
      <c r="L63" s="183">
        <v>150</v>
      </c>
      <c r="M63" s="175" t="s">
        <v>31</v>
      </c>
      <c r="N63" s="189">
        <v>295365.78000000003</v>
      </c>
      <c r="O63" s="181">
        <v>44207</v>
      </c>
      <c r="P63" s="181">
        <v>44274</v>
      </c>
      <c r="Q63" s="190">
        <f t="shared" si="0"/>
        <v>1284.199043478261</v>
      </c>
      <c r="R63" s="182" t="s">
        <v>34</v>
      </c>
      <c r="S63" s="48">
        <v>230</v>
      </c>
      <c r="T63" s="188">
        <f>U63*100%/N63</f>
        <v>1</v>
      </c>
      <c r="U63" s="189">
        <v>295365.78000000003</v>
      </c>
      <c r="V63" s="242" t="s">
        <v>211</v>
      </c>
      <c r="W63" s="186" t="s">
        <v>132</v>
      </c>
    </row>
    <row r="64" spans="1:23" s="1" customFormat="1" ht="45" customHeight="1" x14ac:dyDescent="0.2">
      <c r="A64" s="353">
        <v>30</v>
      </c>
      <c r="B64" s="353" t="s">
        <v>27</v>
      </c>
      <c r="C64" s="353" t="s">
        <v>49</v>
      </c>
      <c r="D64" s="377" t="s">
        <v>585</v>
      </c>
      <c r="E64" s="353">
        <v>1204</v>
      </c>
      <c r="F64" s="249" t="s">
        <v>586</v>
      </c>
      <c r="G64" s="372" t="s">
        <v>44</v>
      </c>
      <c r="H64" s="354" t="s">
        <v>587</v>
      </c>
      <c r="I64" s="372" t="s">
        <v>35</v>
      </c>
      <c r="J64" s="353" t="s">
        <v>49</v>
      </c>
      <c r="K64" s="372" t="s">
        <v>35</v>
      </c>
      <c r="L64" s="370">
        <v>450</v>
      </c>
      <c r="M64" s="353" t="s">
        <v>31</v>
      </c>
      <c r="N64" s="189">
        <v>307563.84000000003</v>
      </c>
      <c r="O64" s="368">
        <v>44228</v>
      </c>
      <c r="P64" s="368">
        <v>44323</v>
      </c>
      <c r="Q64" s="190">
        <f t="shared" si="0"/>
        <v>803.03874673629252</v>
      </c>
      <c r="R64" s="369" t="s">
        <v>39</v>
      </c>
      <c r="S64" s="48">
        <v>383</v>
      </c>
      <c r="T64" s="375">
        <f>U64*100%/435417.45</f>
        <v>0.98884470523631973</v>
      </c>
      <c r="U64" s="377">
        <v>430560.24</v>
      </c>
      <c r="V64" s="437" t="s">
        <v>126</v>
      </c>
      <c r="W64" s="373" t="s">
        <v>127</v>
      </c>
    </row>
    <row r="65" spans="1:23" s="1" customFormat="1" ht="45" customHeight="1" x14ac:dyDescent="0.2">
      <c r="A65" s="353"/>
      <c r="B65" s="353"/>
      <c r="C65" s="353"/>
      <c r="D65" s="377"/>
      <c r="E65" s="353"/>
      <c r="F65" s="246" t="s">
        <v>582</v>
      </c>
      <c r="G65" s="372"/>
      <c r="H65" s="354"/>
      <c r="I65" s="372"/>
      <c r="J65" s="353"/>
      <c r="K65" s="372"/>
      <c r="L65" s="370"/>
      <c r="M65" s="353"/>
      <c r="N65" s="189">
        <v>122996.4</v>
      </c>
      <c r="O65" s="368"/>
      <c r="P65" s="368"/>
      <c r="Q65" s="190">
        <f t="shared" si="0"/>
        <v>384.36374999999998</v>
      </c>
      <c r="R65" s="369"/>
      <c r="S65" s="48">
        <v>320</v>
      </c>
      <c r="T65" s="375"/>
      <c r="U65" s="377"/>
      <c r="V65" s="437"/>
      <c r="W65" s="373"/>
    </row>
    <row r="66" spans="1:23" s="1" customFormat="1" ht="45" customHeight="1" x14ac:dyDescent="0.2">
      <c r="A66" s="353">
        <v>31</v>
      </c>
      <c r="B66" s="353" t="s">
        <v>27</v>
      </c>
      <c r="C66" s="354" t="s">
        <v>49</v>
      </c>
      <c r="D66" s="377" t="s">
        <v>588</v>
      </c>
      <c r="E66" s="353">
        <v>1205</v>
      </c>
      <c r="F66" s="249" t="s">
        <v>589</v>
      </c>
      <c r="G66" s="372" t="s">
        <v>52</v>
      </c>
      <c r="H66" s="354" t="s">
        <v>55</v>
      </c>
      <c r="I66" s="372" t="s">
        <v>50</v>
      </c>
      <c r="J66" s="354" t="s">
        <v>49</v>
      </c>
      <c r="K66" s="372" t="s">
        <v>50</v>
      </c>
      <c r="L66" s="370">
        <v>250</v>
      </c>
      <c r="M66" s="354" t="s">
        <v>31</v>
      </c>
      <c r="N66" s="189">
        <v>263816</v>
      </c>
      <c r="O66" s="368">
        <v>44221</v>
      </c>
      <c r="P66" s="368">
        <v>44302</v>
      </c>
      <c r="Q66" s="190">
        <f t="shared" si="0"/>
        <v>879.38666666666666</v>
      </c>
      <c r="R66" s="369" t="s">
        <v>34</v>
      </c>
      <c r="S66" s="48">
        <v>300</v>
      </c>
      <c r="T66" s="375">
        <f>U66*100%/481682.82</f>
        <v>0.74960954596636842</v>
      </c>
      <c r="U66" s="377">
        <v>361074.04</v>
      </c>
      <c r="V66" s="437" t="s">
        <v>216</v>
      </c>
      <c r="W66" s="373" t="s">
        <v>143</v>
      </c>
    </row>
    <row r="67" spans="1:23" s="1" customFormat="1" ht="45" customHeight="1" x14ac:dyDescent="0.2">
      <c r="A67" s="353"/>
      <c r="B67" s="353"/>
      <c r="C67" s="354"/>
      <c r="D67" s="377"/>
      <c r="E67" s="353"/>
      <c r="F67" s="246" t="s">
        <v>499</v>
      </c>
      <c r="G67" s="372"/>
      <c r="H67" s="354"/>
      <c r="I67" s="372"/>
      <c r="J67" s="354"/>
      <c r="K67" s="372"/>
      <c r="L67" s="370"/>
      <c r="M67" s="354"/>
      <c r="N67" s="189">
        <v>217866.82</v>
      </c>
      <c r="O67" s="368"/>
      <c r="P67" s="368"/>
      <c r="Q67" s="190">
        <f t="shared" si="0"/>
        <v>606.87136490250703</v>
      </c>
      <c r="R67" s="369"/>
      <c r="S67" s="48">
        <v>359</v>
      </c>
      <c r="T67" s="375"/>
      <c r="U67" s="377"/>
      <c r="V67" s="437"/>
      <c r="W67" s="373"/>
    </row>
    <row r="68" spans="1:23" s="1" customFormat="1" ht="45" customHeight="1" x14ac:dyDescent="0.2">
      <c r="A68" s="353">
        <v>32</v>
      </c>
      <c r="B68" s="353" t="s">
        <v>27</v>
      </c>
      <c r="C68" s="353" t="s">
        <v>49</v>
      </c>
      <c r="D68" s="377" t="s">
        <v>590</v>
      </c>
      <c r="E68" s="353">
        <v>1206</v>
      </c>
      <c r="F68" s="249" t="s">
        <v>591</v>
      </c>
      <c r="G68" s="372" t="s">
        <v>44</v>
      </c>
      <c r="H68" s="354" t="s">
        <v>48</v>
      </c>
      <c r="I68" s="372" t="s">
        <v>37</v>
      </c>
      <c r="J68" s="353" t="s">
        <v>49</v>
      </c>
      <c r="K68" s="372" t="s">
        <v>37</v>
      </c>
      <c r="L68" s="370">
        <v>150</v>
      </c>
      <c r="M68" s="353" t="s">
        <v>31</v>
      </c>
      <c r="N68" s="189">
        <v>141985.74</v>
      </c>
      <c r="O68" s="368">
        <v>44228</v>
      </c>
      <c r="P68" s="368">
        <v>44309</v>
      </c>
      <c r="Q68" s="190">
        <f t="shared" si="0"/>
        <v>660.39879069767437</v>
      </c>
      <c r="R68" s="369" t="s">
        <v>34</v>
      </c>
      <c r="S68" s="48">
        <v>215</v>
      </c>
      <c r="T68" s="375">
        <f>U68*100%/272181.1</f>
        <v>0.85730434626063323</v>
      </c>
      <c r="U68" s="377">
        <v>233342.04</v>
      </c>
      <c r="V68" s="437" t="s">
        <v>152</v>
      </c>
      <c r="W68" s="373" t="s">
        <v>153</v>
      </c>
    </row>
    <row r="69" spans="1:23" s="1" customFormat="1" ht="45" customHeight="1" x14ac:dyDescent="0.2">
      <c r="A69" s="353"/>
      <c r="B69" s="353"/>
      <c r="C69" s="353"/>
      <c r="D69" s="377"/>
      <c r="E69" s="353"/>
      <c r="F69" s="246" t="s">
        <v>582</v>
      </c>
      <c r="G69" s="372"/>
      <c r="H69" s="354"/>
      <c r="I69" s="372"/>
      <c r="J69" s="353"/>
      <c r="K69" s="372"/>
      <c r="L69" s="370"/>
      <c r="M69" s="353"/>
      <c r="N69" s="189">
        <v>91356.3</v>
      </c>
      <c r="O69" s="368"/>
      <c r="P69" s="368"/>
      <c r="Q69" s="190">
        <f t="shared" si="0"/>
        <v>3972.0130434782609</v>
      </c>
      <c r="R69" s="369"/>
      <c r="S69" s="48">
        <v>23</v>
      </c>
      <c r="T69" s="375"/>
      <c r="U69" s="377"/>
      <c r="V69" s="437"/>
      <c r="W69" s="373"/>
    </row>
    <row r="70" spans="1:23" s="1" customFormat="1" ht="45" customHeight="1" x14ac:dyDescent="0.2">
      <c r="A70" s="353">
        <v>33</v>
      </c>
      <c r="B70" s="353" t="s">
        <v>27</v>
      </c>
      <c r="C70" s="353" t="s">
        <v>49</v>
      </c>
      <c r="D70" s="189" t="s">
        <v>592</v>
      </c>
      <c r="E70" s="353">
        <v>1207</v>
      </c>
      <c r="F70" s="249" t="s">
        <v>593</v>
      </c>
      <c r="G70" s="372" t="s">
        <v>52</v>
      </c>
      <c r="H70" s="354" t="s">
        <v>55</v>
      </c>
      <c r="I70" s="372" t="s">
        <v>50</v>
      </c>
      <c r="J70" s="353" t="s">
        <v>49</v>
      </c>
      <c r="K70" s="372" t="s">
        <v>50</v>
      </c>
      <c r="L70" s="370">
        <v>350</v>
      </c>
      <c r="M70" s="353" t="s">
        <v>31</v>
      </c>
      <c r="N70" s="189">
        <v>514450.37</v>
      </c>
      <c r="O70" s="368">
        <v>44242</v>
      </c>
      <c r="P70" s="368">
        <v>44337</v>
      </c>
      <c r="Q70" s="190">
        <f t="shared" si="0"/>
        <v>1010.7079960707269</v>
      </c>
      <c r="R70" s="369" t="s">
        <v>34</v>
      </c>
      <c r="S70" s="48">
        <v>509</v>
      </c>
      <c r="T70" s="375">
        <f>U70*100%/785478.3</f>
        <v>0.80683041148304158</v>
      </c>
      <c r="U70" s="377">
        <v>633747.78</v>
      </c>
      <c r="V70" s="437" t="s">
        <v>157</v>
      </c>
      <c r="W70" s="373" t="s">
        <v>223</v>
      </c>
    </row>
    <row r="71" spans="1:23" s="1" customFormat="1" ht="45" customHeight="1" x14ac:dyDescent="0.2">
      <c r="A71" s="353"/>
      <c r="B71" s="353"/>
      <c r="C71" s="353"/>
      <c r="D71" s="189"/>
      <c r="E71" s="353"/>
      <c r="F71" s="246" t="s">
        <v>499</v>
      </c>
      <c r="G71" s="372"/>
      <c r="H71" s="354"/>
      <c r="I71" s="372"/>
      <c r="J71" s="353"/>
      <c r="K71" s="372"/>
      <c r="L71" s="370"/>
      <c r="M71" s="353"/>
      <c r="N71" s="189">
        <v>353309.55</v>
      </c>
      <c r="O71" s="368"/>
      <c r="P71" s="368"/>
      <c r="Q71" s="190">
        <f t="shared" si="0"/>
        <v>501.14829787234044</v>
      </c>
      <c r="R71" s="369"/>
      <c r="S71" s="48">
        <v>705</v>
      </c>
      <c r="T71" s="375"/>
      <c r="U71" s="377"/>
      <c r="V71" s="437"/>
      <c r="W71" s="373"/>
    </row>
    <row r="72" spans="1:23" s="1" customFormat="1" ht="45" customHeight="1" x14ac:dyDescent="0.2">
      <c r="A72" s="353">
        <v>34</v>
      </c>
      <c r="B72" s="353" t="s">
        <v>27</v>
      </c>
      <c r="C72" s="353" t="s">
        <v>49</v>
      </c>
      <c r="D72" s="377" t="s">
        <v>594</v>
      </c>
      <c r="E72" s="353">
        <v>1208</v>
      </c>
      <c r="F72" s="249" t="s">
        <v>595</v>
      </c>
      <c r="G72" s="372" t="s">
        <v>44</v>
      </c>
      <c r="H72" s="354" t="s">
        <v>48</v>
      </c>
      <c r="I72" s="372" t="s">
        <v>37</v>
      </c>
      <c r="J72" s="353" t="s">
        <v>49</v>
      </c>
      <c r="K72" s="372" t="s">
        <v>37</v>
      </c>
      <c r="L72" s="370">
        <v>250</v>
      </c>
      <c r="M72" s="353" t="s">
        <v>31</v>
      </c>
      <c r="N72" s="189">
        <v>209875.93</v>
      </c>
      <c r="O72" s="368">
        <v>44249</v>
      </c>
      <c r="P72" s="368">
        <v>44344</v>
      </c>
      <c r="Q72" s="190">
        <f t="shared" si="0"/>
        <v>819.82785156249997</v>
      </c>
      <c r="R72" s="369" t="s">
        <v>34</v>
      </c>
      <c r="S72" s="48">
        <v>256</v>
      </c>
      <c r="T72" s="375">
        <f>U72*100%/292047.41</f>
        <v>0.99665958345598749</v>
      </c>
      <c r="U72" s="377">
        <v>291071.84999999998</v>
      </c>
      <c r="V72" s="437" t="s">
        <v>162</v>
      </c>
      <c r="W72" s="373" t="s">
        <v>163</v>
      </c>
    </row>
    <row r="73" spans="1:23" s="1" customFormat="1" ht="45" customHeight="1" x14ac:dyDescent="0.2">
      <c r="A73" s="353"/>
      <c r="B73" s="353"/>
      <c r="C73" s="353"/>
      <c r="D73" s="377"/>
      <c r="E73" s="353"/>
      <c r="F73" s="246" t="s">
        <v>499</v>
      </c>
      <c r="G73" s="372"/>
      <c r="H73" s="354"/>
      <c r="I73" s="372"/>
      <c r="J73" s="353"/>
      <c r="K73" s="372"/>
      <c r="L73" s="370"/>
      <c r="M73" s="353"/>
      <c r="N73" s="189">
        <v>82171.48</v>
      </c>
      <c r="O73" s="368"/>
      <c r="P73" s="368"/>
      <c r="Q73" s="190">
        <f t="shared" si="0"/>
        <v>327.37641434262946</v>
      </c>
      <c r="R73" s="369"/>
      <c r="S73" s="48">
        <v>251</v>
      </c>
      <c r="T73" s="375"/>
      <c r="U73" s="377"/>
      <c r="V73" s="437"/>
      <c r="W73" s="373"/>
    </row>
    <row r="74" spans="1:23" s="1" customFormat="1" ht="45" customHeight="1" x14ac:dyDescent="0.2">
      <c r="A74" s="353">
        <v>35</v>
      </c>
      <c r="B74" s="353" t="s">
        <v>27</v>
      </c>
      <c r="C74" s="353" t="s">
        <v>49</v>
      </c>
      <c r="D74" s="377" t="s">
        <v>596</v>
      </c>
      <c r="E74" s="353">
        <v>1209</v>
      </c>
      <c r="F74" s="249" t="s">
        <v>597</v>
      </c>
      <c r="G74" s="372" t="s">
        <v>52</v>
      </c>
      <c r="H74" s="354" t="s">
        <v>587</v>
      </c>
      <c r="I74" s="372" t="s">
        <v>33</v>
      </c>
      <c r="J74" s="353" t="s">
        <v>49</v>
      </c>
      <c r="K74" s="372" t="s">
        <v>33</v>
      </c>
      <c r="L74" s="370">
        <v>180</v>
      </c>
      <c r="M74" s="353" t="s">
        <v>31</v>
      </c>
      <c r="N74" s="189">
        <v>138340.85</v>
      </c>
      <c r="O74" s="368">
        <v>44263</v>
      </c>
      <c r="P74" s="368">
        <v>44365</v>
      </c>
      <c r="Q74" s="190">
        <f t="shared" si="0"/>
        <v>731.96216931216929</v>
      </c>
      <c r="R74" s="369" t="s">
        <v>34</v>
      </c>
      <c r="S74" s="48">
        <v>189</v>
      </c>
      <c r="T74" s="375">
        <f>U74*100%/259285.7</f>
        <v>0.94240426679913314</v>
      </c>
      <c r="U74" s="377">
        <v>244351.95</v>
      </c>
      <c r="V74" s="437" t="s">
        <v>229</v>
      </c>
      <c r="W74" s="373" t="s">
        <v>230</v>
      </c>
    </row>
    <row r="75" spans="1:23" s="1" customFormat="1" ht="45" customHeight="1" x14ac:dyDescent="0.2">
      <c r="A75" s="353"/>
      <c r="B75" s="353"/>
      <c r="C75" s="353"/>
      <c r="D75" s="377"/>
      <c r="E75" s="353"/>
      <c r="F75" s="246" t="s">
        <v>582</v>
      </c>
      <c r="G75" s="372"/>
      <c r="H75" s="354"/>
      <c r="I75" s="372"/>
      <c r="J75" s="353"/>
      <c r="K75" s="372"/>
      <c r="L75" s="370"/>
      <c r="M75" s="353"/>
      <c r="N75" s="189">
        <v>106011.1</v>
      </c>
      <c r="O75" s="368"/>
      <c r="P75" s="368"/>
      <c r="Q75" s="190">
        <f t="shared" si="0"/>
        <v>549.28031088082901</v>
      </c>
      <c r="R75" s="369"/>
      <c r="S75" s="48">
        <v>193</v>
      </c>
      <c r="T75" s="375"/>
      <c r="U75" s="377"/>
      <c r="V75" s="437"/>
      <c r="W75" s="373"/>
    </row>
    <row r="76" spans="1:23" s="1" customFormat="1" ht="45" customHeight="1" x14ac:dyDescent="0.2">
      <c r="A76" s="353">
        <v>36</v>
      </c>
      <c r="B76" s="353" t="s">
        <v>27</v>
      </c>
      <c r="C76" s="354" t="s">
        <v>49</v>
      </c>
      <c r="D76" s="377" t="s">
        <v>598</v>
      </c>
      <c r="E76" s="354">
        <v>1210</v>
      </c>
      <c r="F76" s="249" t="s">
        <v>599</v>
      </c>
      <c r="G76" s="372" t="s">
        <v>51</v>
      </c>
      <c r="H76" s="354" t="s">
        <v>43</v>
      </c>
      <c r="I76" s="379" t="s">
        <v>33</v>
      </c>
      <c r="J76" s="354" t="s">
        <v>49</v>
      </c>
      <c r="K76" s="379" t="s">
        <v>33</v>
      </c>
      <c r="L76" s="370">
        <v>200</v>
      </c>
      <c r="M76" s="354" t="s">
        <v>31</v>
      </c>
      <c r="N76" s="189">
        <v>428473.9</v>
      </c>
      <c r="O76" s="368">
        <v>44242</v>
      </c>
      <c r="P76" s="368">
        <v>44372</v>
      </c>
      <c r="Q76" s="190">
        <f t="shared" si="0"/>
        <v>691.086935483871</v>
      </c>
      <c r="R76" s="369" t="s">
        <v>34</v>
      </c>
      <c r="S76" s="48">
        <v>620</v>
      </c>
      <c r="T76" s="375">
        <f>U76*100%/758970.65</f>
        <v>0.86917180526019022</v>
      </c>
      <c r="U76" s="377">
        <v>659675.89</v>
      </c>
      <c r="V76" s="437" t="s">
        <v>178</v>
      </c>
      <c r="W76" s="373" t="s">
        <v>179</v>
      </c>
    </row>
    <row r="77" spans="1:23" s="1" customFormat="1" ht="45" customHeight="1" x14ac:dyDescent="0.2">
      <c r="A77" s="353"/>
      <c r="B77" s="353"/>
      <c r="C77" s="354"/>
      <c r="D77" s="377"/>
      <c r="E77" s="354"/>
      <c r="F77" s="246" t="s">
        <v>499</v>
      </c>
      <c r="G77" s="372"/>
      <c r="H77" s="354"/>
      <c r="I77" s="379"/>
      <c r="J77" s="354"/>
      <c r="K77" s="379"/>
      <c r="L77" s="370"/>
      <c r="M77" s="354"/>
      <c r="N77" s="189">
        <v>230226.43</v>
      </c>
      <c r="O77" s="368"/>
      <c r="P77" s="368"/>
      <c r="Q77" s="190">
        <f t="shared" si="0"/>
        <v>465.10389898989899</v>
      </c>
      <c r="R77" s="369"/>
      <c r="S77" s="48">
        <v>495</v>
      </c>
      <c r="T77" s="375"/>
      <c r="U77" s="377"/>
      <c r="V77" s="437"/>
      <c r="W77" s="373"/>
    </row>
    <row r="78" spans="1:23" s="1" customFormat="1" ht="45" customHeight="1" x14ac:dyDescent="0.2">
      <c r="A78" s="353">
        <v>37</v>
      </c>
      <c r="B78" s="353" t="s">
        <v>27</v>
      </c>
      <c r="C78" s="354" t="s">
        <v>49</v>
      </c>
      <c r="D78" s="377" t="s">
        <v>600</v>
      </c>
      <c r="E78" s="354">
        <v>1211</v>
      </c>
      <c r="F78" s="249" t="s">
        <v>601</v>
      </c>
      <c r="G78" s="372" t="s">
        <v>42</v>
      </c>
      <c r="H78" s="354" t="s">
        <v>45</v>
      </c>
      <c r="I78" s="379" t="s">
        <v>41</v>
      </c>
      <c r="J78" s="354" t="s">
        <v>49</v>
      </c>
      <c r="K78" s="379" t="s">
        <v>41</v>
      </c>
      <c r="L78" s="370">
        <v>185</v>
      </c>
      <c r="M78" s="354" t="s">
        <v>31</v>
      </c>
      <c r="N78" s="189">
        <v>309525.25</v>
      </c>
      <c r="O78" s="368">
        <v>44230</v>
      </c>
      <c r="P78" s="368">
        <v>44338</v>
      </c>
      <c r="Q78" s="190">
        <f t="shared" si="0"/>
        <v>949.46395705521468</v>
      </c>
      <c r="R78" s="369" t="s">
        <v>34</v>
      </c>
      <c r="S78" s="48">
        <v>326</v>
      </c>
      <c r="T78" s="375">
        <f>U78*100%/423991.31</f>
        <v>0.68973102302497669</v>
      </c>
      <c r="U78" s="377">
        <v>292439.96000000002</v>
      </c>
      <c r="V78" s="437" t="s">
        <v>189</v>
      </c>
      <c r="W78" s="373" t="s">
        <v>190</v>
      </c>
    </row>
    <row r="79" spans="1:23" s="1" customFormat="1" ht="45" customHeight="1" x14ac:dyDescent="0.2">
      <c r="A79" s="353"/>
      <c r="B79" s="353"/>
      <c r="C79" s="354"/>
      <c r="D79" s="377"/>
      <c r="E79" s="354"/>
      <c r="F79" s="246" t="s">
        <v>499</v>
      </c>
      <c r="G79" s="372"/>
      <c r="H79" s="354"/>
      <c r="I79" s="379"/>
      <c r="J79" s="354"/>
      <c r="K79" s="379"/>
      <c r="L79" s="370"/>
      <c r="M79" s="354"/>
      <c r="N79" s="189">
        <v>114466.06</v>
      </c>
      <c r="O79" s="368"/>
      <c r="P79" s="368"/>
      <c r="Q79" s="190">
        <f t="shared" si="0"/>
        <v>447.13304687499999</v>
      </c>
      <c r="R79" s="369"/>
      <c r="S79" s="48">
        <v>256</v>
      </c>
      <c r="T79" s="375"/>
      <c r="U79" s="377"/>
      <c r="V79" s="437"/>
      <c r="W79" s="373"/>
    </row>
    <row r="80" spans="1:23" s="1" customFormat="1" ht="45" customHeight="1" x14ac:dyDescent="0.2">
      <c r="A80" s="353">
        <v>38</v>
      </c>
      <c r="B80" s="353" t="s">
        <v>27</v>
      </c>
      <c r="C80" s="354" t="s">
        <v>49</v>
      </c>
      <c r="D80" s="377" t="s">
        <v>602</v>
      </c>
      <c r="E80" s="354">
        <v>1212</v>
      </c>
      <c r="F80" s="249" t="s">
        <v>603</v>
      </c>
      <c r="G80" s="372" t="s">
        <v>42</v>
      </c>
      <c r="H80" s="354" t="s">
        <v>45</v>
      </c>
      <c r="I80" s="379" t="s">
        <v>41</v>
      </c>
      <c r="J80" s="354" t="s">
        <v>49</v>
      </c>
      <c r="K80" s="379" t="s">
        <v>41</v>
      </c>
      <c r="L80" s="370">
        <v>185</v>
      </c>
      <c r="M80" s="354" t="s">
        <v>31</v>
      </c>
      <c r="N80" s="189">
        <v>383559.85</v>
      </c>
      <c r="O80" s="368">
        <v>44256</v>
      </c>
      <c r="P80" s="368">
        <v>44372</v>
      </c>
      <c r="Q80" s="190">
        <f t="shared" si="0"/>
        <v>961.3028822055137</v>
      </c>
      <c r="R80" s="369" t="s">
        <v>39</v>
      </c>
      <c r="S80" s="48">
        <v>399</v>
      </c>
      <c r="T80" s="375">
        <f>U80*100%/521858.2</f>
        <v>0.72399565629130669</v>
      </c>
      <c r="U80" s="377">
        <v>377823.07</v>
      </c>
      <c r="V80" s="437" t="s">
        <v>189</v>
      </c>
      <c r="W80" s="373" t="s">
        <v>190</v>
      </c>
    </row>
    <row r="81" spans="1:23" s="1" customFormat="1" ht="45" customHeight="1" x14ac:dyDescent="0.2">
      <c r="A81" s="353"/>
      <c r="B81" s="353"/>
      <c r="C81" s="354"/>
      <c r="D81" s="377"/>
      <c r="E81" s="354"/>
      <c r="F81" s="196" t="s">
        <v>582</v>
      </c>
      <c r="G81" s="372"/>
      <c r="H81" s="354"/>
      <c r="I81" s="379"/>
      <c r="J81" s="354"/>
      <c r="K81" s="379"/>
      <c r="L81" s="370"/>
      <c r="M81" s="354"/>
      <c r="N81" s="70">
        <v>138298.35</v>
      </c>
      <c r="O81" s="368"/>
      <c r="P81" s="368"/>
      <c r="Q81" s="190">
        <f t="shared" si="0"/>
        <v>334.05398550724641</v>
      </c>
      <c r="R81" s="369"/>
      <c r="S81" s="71">
        <v>414</v>
      </c>
      <c r="T81" s="375"/>
      <c r="U81" s="377"/>
      <c r="V81" s="437"/>
      <c r="W81" s="373"/>
    </row>
    <row r="82" spans="1:23" s="1" customFormat="1" ht="45" customHeight="1" x14ac:dyDescent="0.2">
      <c r="A82" s="175">
        <v>39</v>
      </c>
      <c r="B82" s="176" t="s">
        <v>27</v>
      </c>
      <c r="C82" s="175" t="s">
        <v>59</v>
      </c>
      <c r="D82" s="176" t="s">
        <v>604</v>
      </c>
      <c r="E82" s="178" t="s">
        <v>240</v>
      </c>
      <c r="F82" s="198" t="s">
        <v>605</v>
      </c>
      <c r="G82" s="206" t="s">
        <v>53</v>
      </c>
      <c r="H82" s="353" t="s">
        <v>45</v>
      </c>
      <c r="I82" s="176" t="s">
        <v>37</v>
      </c>
      <c r="J82" s="175" t="s">
        <v>59</v>
      </c>
      <c r="K82" s="176" t="s">
        <v>37</v>
      </c>
      <c r="L82" s="187">
        <v>25</v>
      </c>
      <c r="M82" s="180" t="s">
        <v>31</v>
      </c>
      <c r="N82" s="189">
        <v>1480376.75</v>
      </c>
      <c r="O82" s="181">
        <v>44203</v>
      </c>
      <c r="P82" s="184">
        <v>43921</v>
      </c>
      <c r="Q82" s="190">
        <f t="shared" si="0"/>
        <v>39.147871215126273</v>
      </c>
      <c r="R82" s="182" t="s">
        <v>34</v>
      </c>
      <c r="S82" s="48">
        <v>37815</v>
      </c>
      <c r="T82" s="188">
        <f t="shared" ref="T82:T83" si="2">U82*100%/N82</f>
        <v>0.99999880435841748</v>
      </c>
      <c r="U82" s="189">
        <v>1480374.98</v>
      </c>
      <c r="V82" s="242" t="s">
        <v>57</v>
      </c>
      <c r="W82" s="186" t="s">
        <v>58</v>
      </c>
    </row>
    <row r="83" spans="1:23" s="1" customFormat="1" ht="27.75" customHeight="1" thickBot="1" x14ac:dyDescent="0.25">
      <c r="A83" s="192">
        <v>40</v>
      </c>
      <c r="B83" s="220" t="s">
        <v>27</v>
      </c>
      <c r="C83" s="192" t="s">
        <v>59</v>
      </c>
      <c r="D83" s="220" t="s">
        <v>606</v>
      </c>
      <c r="E83" s="210" t="s">
        <v>243</v>
      </c>
      <c r="F83" s="276" t="s">
        <v>607</v>
      </c>
      <c r="G83" s="122" t="s">
        <v>183</v>
      </c>
      <c r="H83" s="380"/>
      <c r="I83" s="220" t="s">
        <v>37</v>
      </c>
      <c r="J83" s="192" t="s">
        <v>59</v>
      </c>
      <c r="K83" s="220" t="s">
        <v>37</v>
      </c>
      <c r="L83" s="221">
        <v>25</v>
      </c>
      <c r="M83" s="211" t="s">
        <v>31</v>
      </c>
      <c r="N83" s="121">
        <v>1233446.53</v>
      </c>
      <c r="O83" s="222">
        <v>44207</v>
      </c>
      <c r="P83" s="212">
        <v>44274</v>
      </c>
      <c r="Q83" s="216">
        <f t="shared" ref="Q83" si="3">N83/S83</f>
        <v>32.617916964167662</v>
      </c>
      <c r="R83" s="215" t="s">
        <v>34</v>
      </c>
      <c r="S83" s="113">
        <v>37815</v>
      </c>
      <c r="T83" s="218">
        <f t="shared" si="2"/>
        <v>0.999999991892636</v>
      </c>
      <c r="U83" s="121">
        <v>1233446.52</v>
      </c>
      <c r="V83" s="116" t="s">
        <v>184</v>
      </c>
      <c r="W83" s="214" t="s">
        <v>185</v>
      </c>
    </row>
    <row r="84" spans="1:23" s="1" customFormat="1" ht="27" customHeight="1" thickBot="1" x14ac:dyDescent="0.25">
      <c r="A84" s="446" t="s">
        <v>714</v>
      </c>
      <c r="B84" s="447"/>
      <c r="C84" s="447"/>
      <c r="D84" s="447"/>
      <c r="E84" s="447"/>
      <c r="F84" s="447"/>
      <c r="G84" s="447"/>
      <c r="H84" s="447"/>
      <c r="I84" s="447"/>
      <c r="J84" s="447"/>
      <c r="K84" s="447"/>
      <c r="L84" s="447"/>
      <c r="M84" s="447"/>
      <c r="N84" s="447"/>
      <c r="O84" s="447"/>
      <c r="P84" s="447"/>
      <c r="Q84" s="447"/>
      <c r="R84" s="447"/>
      <c r="S84" s="447"/>
      <c r="T84" s="447"/>
      <c r="U84" s="447"/>
      <c r="V84" s="447"/>
      <c r="W84" s="448"/>
    </row>
    <row r="85" spans="1:23" ht="44.25" customHeight="1" x14ac:dyDescent="0.2">
      <c r="A85" s="381">
        <v>41</v>
      </c>
      <c r="B85" s="381" t="s">
        <v>248</v>
      </c>
      <c r="C85" s="382" t="s">
        <v>47</v>
      </c>
      <c r="D85" s="381" t="s">
        <v>249</v>
      </c>
      <c r="E85" s="383" t="s">
        <v>250</v>
      </c>
      <c r="F85" s="279" t="s">
        <v>318</v>
      </c>
      <c r="G85" s="402" t="s">
        <v>29</v>
      </c>
      <c r="H85" s="386" t="s">
        <v>55</v>
      </c>
      <c r="I85" s="382" t="s">
        <v>251</v>
      </c>
      <c r="J85" s="382" t="s">
        <v>47</v>
      </c>
      <c r="K85" s="382" t="s">
        <v>251</v>
      </c>
      <c r="L85" s="394">
        <v>450</v>
      </c>
      <c r="M85" s="395" t="s">
        <v>31</v>
      </c>
      <c r="N85" s="126">
        <v>73780</v>
      </c>
      <c r="O85" s="396">
        <v>44249</v>
      </c>
      <c r="P85" s="389">
        <v>44344</v>
      </c>
      <c r="Q85" s="217">
        <f t="shared" ref="Q85:Q103" si="4">N85/S85</f>
        <v>155</v>
      </c>
      <c r="R85" s="391" t="s">
        <v>34</v>
      </c>
      <c r="S85" s="128">
        <v>476</v>
      </c>
      <c r="T85" s="219"/>
      <c r="U85" s="392">
        <v>662238.78</v>
      </c>
      <c r="V85" s="458" t="s">
        <v>252</v>
      </c>
      <c r="W85" s="393" t="s">
        <v>253</v>
      </c>
    </row>
    <row r="86" spans="1:23" ht="44.25" customHeight="1" x14ac:dyDescent="0.2">
      <c r="A86" s="353"/>
      <c r="B86" s="353"/>
      <c r="C86" s="354"/>
      <c r="D86" s="353"/>
      <c r="E86" s="356"/>
      <c r="F86" s="249" t="s">
        <v>254</v>
      </c>
      <c r="G86" s="372"/>
      <c r="H86" s="387"/>
      <c r="I86" s="354"/>
      <c r="J86" s="354"/>
      <c r="K86" s="354"/>
      <c r="L86" s="374"/>
      <c r="M86" s="367"/>
      <c r="N86" s="95">
        <v>146475</v>
      </c>
      <c r="O86" s="368"/>
      <c r="P86" s="390"/>
      <c r="Q86" s="190">
        <f t="shared" si="4"/>
        <v>155</v>
      </c>
      <c r="R86" s="369"/>
      <c r="S86" s="48">
        <v>945</v>
      </c>
      <c r="T86" s="188"/>
      <c r="U86" s="355"/>
      <c r="V86" s="437"/>
      <c r="W86" s="373"/>
    </row>
    <row r="87" spans="1:23" ht="44.25" customHeight="1" x14ac:dyDescent="0.2">
      <c r="A87" s="353"/>
      <c r="B87" s="353"/>
      <c r="C87" s="354"/>
      <c r="D87" s="353"/>
      <c r="E87" s="356"/>
      <c r="F87" s="249" t="s">
        <v>255</v>
      </c>
      <c r="G87" s="372"/>
      <c r="H87" s="387"/>
      <c r="I87" s="354"/>
      <c r="J87" s="354"/>
      <c r="K87" s="354"/>
      <c r="L87" s="374"/>
      <c r="M87" s="180" t="s">
        <v>31</v>
      </c>
      <c r="N87" s="95">
        <v>309225</v>
      </c>
      <c r="O87" s="368"/>
      <c r="P87" s="390"/>
      <c r="Q87" s="190">
        <f t="shared" si="4"/>
        <v>155</v>
      </c>
      <c r="R87" s="369"/>
      <c r="S87" s="48">
        <v>1995</v>
      </c>
      <c r="T87" s="188"/>
      <c r="U87" s="355"/>
      <c r="V87" s="437"/>
      <c r="W87" s="373"/>
    </row>
    <row r="88" spans="1:23" ht="45" customHeight="1" x14ac:dyDescent="0.2">
      <c r="A88" s="353"/>
      <c r="B88" s="353"/>
      <c r="C88" s="354"/>
      <c r="D88" s="353"/>
      <c r="E88" s="356"/>
      <c r="F88" s="249" t="s">
        <v>256</v>
      </c>
      <c r="G88" s="372"/>
      <c r="H88" s="387"/>
      <c r="I88" s="354"/>
      <c r="J88" s="354"/>
      <c r="K88" s="354"/>
      <c r="L88" s="374"/>
      <c r="M88" s="180" t="s">
        <v>31</v>
      </c>
      <c r="N88" s="95">
        <v>141050</v>
      </c>
      <c r="O88" s="368"/>
      <c r="P88" s="390"/>
      <c r="Q88" s="190">
        <f t="shared" si="4"/>
        <v>155</v>
      </c>
      <c r="R88" s="369"/>
      <c r="S88" s="48">
        <v>910</v>
      </c>
      <c r="T88" s="188"/>
      <c r="U88" s="355"/>
      <c r="V88" s="437"/>
      <c r="W88" s="373"/>
    </row>
    <row r="89" spans="1:23" ht="55.5" customHeight="1" x14ac:dyDescent="0.2">
      <c r="A89" s="175">
        <v>42</v>
      </c>
      <c r="B89" s="175" t="s">
        <v>248</v>
      </c>
      <c r="C89" s="176" t="s">
        <v>47</v>
      </c>
      <c r="D89" s="175" t="s">
        <v>257</v>
      </c>
      <c r="E89" s="178" t="s">
        <v>258</v>
      </c>
      <c r="F89" s="249" t="s">
        <v>259</v>
      </c>
      <c r="G89" s="185" t="s">
        <v>29</v>
      </c>
      <c r="H89" s="198" t="s">
        <v>55</v>
      </c>
      <c r="I89" s="176" t="s">
        <v>260</v>
      </c>
      <c r="J89" s="176" t="s">
        <v>47</v>
      </c>
      <c r="K89" s="176" t="s">
        <v>260</v>
      </c>
      <c r="L89" s="187">
        <v>25</v>
      </c>
      <c r="M89" s="247"/>
      <c r="N89" s="95">
        <v>9161.48</v>
      </c>
      <c r="O89" s="181">
        <v>44236</v>
      </c>
      <c r="P89" s="199">
        <v>44253</v>
      </c>
      <c r="Q89" s="190">
        <f t="shared" si="4"/>
        <v>4580.74</v>
      </c>
      <c r="R89" s="182" t="s">
        <v>54</v>
      </c>
      <c r="S89" s="48">
        <v>2</v>
      </c>
      <c r="T89" s="188"/>
      <c r="U89" s="177">
        <v>9161.48</v>
      </c>
      <c r="V89" s="242" t="s">
        <v>261</v>
      </c>
      <c r="W89" s="242" t="s">
        <v>262</v>
      </c>
    </row>
    <row r="90" spans="1:23" ht="27.75" customHeight="1" x14ac:dyDescent="0.2">
      <c r="A90" s="353">
        <v>43</v>
      </c>
      <c r="B90" s="353" t="s">
        <v>248</v>
      </c>
      <c r="C90" s="354" t="s">
        <v>47</v>
      </c>
      <c r="D90" s="353" t="s">
        <v>263</v>
      </c>
      <c r="E90" s="356" t="s">
        <v>264</v>
      </c>
      <c r="F90" s="249" t="s">
        <v>319</v>
      </c>
      <c r="G90" s="372" t="s">
        <v>29</v>
      </c>
      <c r="H90" s="387" t="s">
        <v>36</v>
      </c>
      <c r="I90" s="176" t="s">
        <v>265</v>
      </c>
      <c r="J90" s="354" t="s">
        <v>47</v>
      </c>
      <c r="K90" s="176" t="s">
        <v>265</v>
      </c>
      <c r="L90" s="374">
        <v>1500</v>
      </c>
      <c r="M90" s="367" t="s">
        <v>31</v>
      </c>
      <c r="N90" s="95">
        <v>21000</v>
      </c>
      <c r="O90" s="368">
        <v>44236</v>
      </c>
      <c r="P90" s="390">
        <v>44309</v>
      </c>
      <c r="Q90" s="190">
        <f t="shared" si="4"/>
        <v>175</v>
      </c>
      <c r="R90" s="369" t="s">
        <v>34</v>
      </c>
      <c r="S90" s="48">
        <v>120</v>
      </c>
      <c r="T90" s="188"/>
      <c r="U90" s="355">
        <v>67767.759999999995</v>
      </c>
      <c r="V90" s="242" t="s">
        <v>266</v>
      </c>
      <c r="W90" s="242" t="s">
        <v>267</v>
      </c>
    </row>
    <row r="91" spans="1:23" ht="27.75" customHeight="1" x14ac:dyDescent="0.2">
      <c r="A91" s="353"/>
      <c r="B91" s="353"/>
      <c r="C91" s="354"/>
      <c r="D91" s="353"/>
      <c r="E91" s="356"/>
      <c r="F91" s="249" t="s">
        <v>268</v>
      </c>
      <c r="G91" s="372"/>
      <c r="H91" s="387"/>
      <c r="I91" s="176" t="s">
        <v>269</v>
      </c>
      <c r="J91" s="354"/>
      <c r="K91" s="176" t="s">
        <v>269</v>
      </c>
      <c r="L91" s="374"/>
      <c r="M91" s="367"/>
      <c r="N91" s="95">
        <v>17500</v>
      </c>
      <c r="O91" s="368"/>
      <c r="P91" s="390"/>
      <c r="Q91" s="190">
        <f t="shared" si="4"/>
        <v>175</v>
      </c>
      <c r="R91" s="369"/>
      <c r="S91" s="48">
        <v>100</v>
      </c>
      <c r="T91" s="188"/>
      <c r="U91" s="355"/>
      <c r="V91" s="242" t="s">
        <v>270</v>
      </c>
      <c r="W91" s="242" t="s">
        <v>271</v>
      </c>
    </row>
    <row r="92" spans="1:23" ht="27.75" customHeight="1" x14ac:dyDescent="0.2">
      <c r="A92" s="353"/>
      <c r="B92" s="353"/>
      <c r="C92" s="354"/>
      <c r="D92" s="353"/>
      <c r="E92" s="356"/>
      <c r="F92" s="249" t="s">
        <v>272</v>
      </c>
      <c r="G92" s="372"/>
      <c r="H92" s="387"/>
      <c r="I92" s="176" t="s">
        <v>273</v>
      </c>
      <c r="J92" s="354"/>
      <c r="K92" s="176" t="s">
        <v>273</v>
      </c>
      <c r="L92" s="374"/>
      <c r="M92" s="367"/>
      <c r="N92" s="95">
        <v>26250</v>
      </c>
      <c r="O92" s="368"/>
      <c r="P92" s="390"/>
      <c r="Q92" s="190">
        <f t="shared" si="4"/>
        <v>175</v>
      </c>
      <c r="R92" s="369"/>
      <c r="S92" s="48">
        <v>150</v>
      </c>
      <c r="T92" s="188"/>
      <c r="U92" s="355"/>
      <c r="V92" s="242" t="s">
        <v>274</v>
      </c>
      <c r="W92" s="242" t="s">
        <v>275</v>
      </c>
    </row>
    <row r="93" spans="1:23" ht="27.75" customHeight="1" x14ac:dyDescent="0.2">
      <c r="A93" s="353"/>
      <c r="B93" s="353"/>
      <c r="C93" s="354"/>
      <c r="D93" s="353"/>
      <c r="E93" s="356"/>
      <c r="F93" s="249" t="s">
        <v>276</v>
      </c>
      <c r="G93" s="372"/>
      <c r="H93" s="387"/>
      <c r="I93" s="176" t="s">
        <v>277</v>
      </c>
      <c r="J93" s="354"/>
      <c r="K93" s="176" t="s">
        <v>277</v>
      </c>
      <c r="L93" s="374"/>
      <c r="M93" s="367"/>
      <c r="N93" s="95">
        <v>24500</v>
      </c>
      <c r="O93" s="368"/>
      <c r="P93" s="390"/>
      <c r="Q93" s="190">
        <f t="shared" si="4"/>
        <v>175</v>
      </c>
      <c r="R93" s="369"/>
      <c r="S93" s="48">
        <v>140</v>
      </c>
      <c r="T93" s="188"/>
      <c r="U93" s="355"/>
      <c r="V93" s="242" t="s">
        <v>278</v>
      </c>
      <c r="W93" s="242" t="s">
        <v>279</v>
      </c>
    </row>
    <row r="94" spans="1:23" ht="27.75" customHeight="1" x14ac:dyDescent="0.2">
      <c r="A94" s="353"/>
      <c r="B94" s="353"/>
      <c r="C94" s="354"/>
      <c r="D94" s="353"/>
      <c r="E94" s="356"/>
      <c r="F94" s="249" t="s">
        <v>280</v>
      </c>
      <c r="G94" s="372"/>
      <c r="H94" s="387"/>
      <c r="I94" s="176" t="s">
        <v>281</v>
      </c>
      <c r="J94" s="354"/>
      <c r="K94" s="176" t="s">
        <v>281</v>
      </c>
      <c r="L94" s="374"/>
      <c r="M94" s="97" t="s">
        <v>31</v>
      </c>
      <c r="N94" s="95">
        <v>17500</v>
      </c>
      <c r="O94" s="368"/>
      <c r="P94" s="390"/>
      <c r="Q94" s="190">
        <f t="shared" si="4"/>
        <v>175</v>
      </c>
      <c r="R94" s="369"/>
      <c r="S94" s="48">
        <v>100</v>
      </c>
      <c r="T94" s="188"/>
      <c r="U94" s="355"/>
      <c r="V94" s="242" t="s">
        <v>282</v>
      </c>
      <c r="W94" s="242" t="s">
        <v>283</v>
      </c>
    </row>
    <row r="95" spans="1:23" ht="27.75" customHeight="1" x14ac:dyDescent="0.2">
      <c r="A95" s="353"/>
      <c r="B95" s="353"/>
      <c r="C95" s="354"/>
      <c r="D95" s="353"/>
      <c r="E95" s="356"/>
      <c r="F95" s="249" t="s">
        <v>284</v>
      </c>
      <c r="G95" s="372"/>
      <c r="H95" s="387"/>
      <c r="I95" s="176" t="s">
        <v>285</v>
      </c>
      <c r="J95" s="354"/>
      <c r="K95" s="176" t="s">
        <v>285</v>
      </c>
      <c r="L95" s="374"/>
      <c r="M95" s="367" t="s">
        <v>31</v>
      </c>
      <c r="N95" s="95">
        <v>38500</v>
      </c>
      <c r="O95" s="368"/>
      <c r="P95" s="390"/>
      <c r="Q95" s="190">
        <f t="shared" si="4"/>
        <v>175</v>
      </c>
      <c r="R95" s="369"/>
      <c r="S95" s="48">
        <v>220</v>
      </c>
      <c r="T95" s="188"/>
      <c r="U95" s="355"/>
      <c r="V95" s="242" t="s">
        <v>286</v>
      </c>
      <c r="W95" s="242" t="s">
        <v>287</v>
      </c>
    </row>
    <row r="96" spans="1:23" ht="27.75" customHeight="1" x14ac:dyDescent="0.2">
      <c r="A96" s="353"/>
      <c r="B96" s="353"/>
      <c r="C96" s="354"/>
      <c r="D96" s="353"/>
      <c r="E96" s="356"/>
      <c r="F96" s="249" t="s">
        <v>288</v>
      </c>
      <c r="G96" s="372"/>
      <c r="H96" s="387"/>
      <c r="I96" s="176" t="s">
        <v>289</v>
      </c>
      <c r="J96" s="354"/>
      <c r="K96" s="176" t="s">
        <v>289</v>
      </c>
      <c r="L96" s="374"/>
      <c r="M96" s="367"/>
      <c r="N96" s="95">
        <v>61250</v>
      </c>
      <c r="O96" s="368"/>
      <c r="P96" s="390"/>
      <c r="Q96" s="190">
        <f t="shared" si="4"/>
        <v>175</v>
      </c>
      <c r="R96" s="369"/>
      <c r="S96" s="48">
        <v>350</v>
      </c>
      <c r="T96" s="188"/>
      <c r="U96" s="355"/>
      <c r="V96" s="242" t="s">
        <v>290</v>
      </c>
      <c r="W96" s="242" t="s">
        <v>291</v>
      </c>
    </row>
    <row r="97" spans="1:266" ht="27.75" customHeight="1" x14ac:dyDescent="0.2">
      <c r="A97" s="175">
        <v>44</v>
      </c>
      <c r="B97" s="175" t="s">
        <v>248</v>
      </c>
      <c r="C97" s="176" t="s">
        <v>47</v>
      </c>
      <c r="D97" s="175" t="s">
        <v>292</v>
      </c>
      <c r="E97" s="178" t="s">
        <v>293</v>
      </c>
      <c r="F97" s="249" t="s">
        <v>294</v>
      </c>
      <c r="G97" s="185" t="s">
        <v>29</v>
      </c>
      <c r="H97" s="198" t="s">
        <v>45</v>
      </c>
      <c r="I97" s="176" t="s">
        <v>35</v>
      </c>
      <c r="J97" s="176" t="s">
        <v>47</v>
      </c>
      <c r="K97" s="176" t="s">
        <v>35</v>
      </c>
      <c r="L97" s="187">
        <v>1200</v>
      </c>
      <c r="M97" s="367"/>
      <c r="N97" s="95">
        <v>450000</v>
      </c>
      <c r="O97" s="181">
        <v>44242</v>
      </c>
      <c r="P97" s="199">
        <v>44309</v>
      </c>
      <c r="Q97" s="190">
        <f t="shared" si="4"/>
        <v>450000</v>
      </c>
      <c r="R97" s="182" t="s">
        <v>54</v>
      </c>
      <c r="S97" s="48">
        <v>1</v>
      </c>
      <c r="T97" s="188"/>
      <c r="U97" s="177">
        <v>388883.27</v>
      </c>
      <c r="V97" s="242" t="s">
        <v>295</v>
      </c>
      <c r="W97" s="242" t="s">
        <v>296</v>
      </c>
    </row>
    <row r="98" spans="1:266" ht="27.75" customHeight="1" x14ac:dyDescent="0.2">
      <c r="A98" s="175">
        <v>45</v>
      </c>
      <c r="B98" s="175" t="s">
        <v>248</v>
      </c>
      <c r="C98" s="176" t="s">
        <v>47</v>
      </c>
      <c r="D98" s="175" t="s">
        <v>297</v>
      </c>
      <c r="E98" s="178" t="s">
        <v>298</v>
      </c>
      <c r="F98" s="249" t="s">
        <v>299</v>
      </c>
      <c r="G98" s="185" t="s">
        <v>29</v>
      </c>
      <c r="H98" s="198" t="s">
        <v>55</v>
      </c>
      <c r="I98" s="176" t="s">
        <v>300</v>
      </c>
      <c r="J98" s="176" t="s">
        <v>47</v>
      </c>
      <c r="K98" s="176" t="s">
        <v>300</v>
      </c>
      <c r="L98" s="187">
        <v>35</v>
      </c>
      <c r="M98" s="367"/>
      <c r="N98" s="95">
        <v>10010.290000000001</v>
      </c>
      <c r="O98" s="181">
        <v>44249</v>
      </c>
      <c r="P98" s="199">
        <v>44267</v>
      </c>
      <c r="Q98" s="190">
        <f t="shared" si="4"/>
        <v>278.06361111111113</v>
      </c>
      <c r="R98" s="182" t="s">
        <v>39</v>
      </c>
      <c r="S98" s="48">
        <v>36</v>
      </c>
      <c r="T98" s="188"/>
      <c r="U98" s="177">
        <v>10010.290000000001</v>
      </c>
      <c r="V98" s="242" t="s">
        <v>301</v>
      </c>
      <c r="W98" s="242" t="s">
        <v>302</v>
      </c>
    </row>
    <row r="99" spans="1:266" ht="27.75" customHeight="1" x14ac:dyDescent="0.2">
      <c r="A99" s="353">
        <v>46</v>
      </c>
      <c r="B99" s="353" t="s">
        <v>248</v>
      </c>
      <c r="C99" s="354" t="s">
        <v>47</v>
      </c>
      <c r="D99" s="353" t="s">
        <v>303</v>
      </c>
      <c r="E99" s="356" t="s">
        <v>304</v>
      </c>
      <c r="F99" s="249" t="s">
        <v>320</v>
      </c>
      <c r="G99" s="372" t="s">
        <v>44</v>
      </c>
      <c r="H99" s="387" t="s">
        <v>48</v>
      </c>
      <c r="I99" s="354" t="s">
        <v>37</v>
      </c>
      <c r="J99" s="354" t="s">
        <v>47</v>
      </c>
      <c r="K99" s="354" t="s">
        <v>37</v>
      </c>
      <c r="L99" s="374">
        <v>230</v>
      </c>
      <c r="M99" s="367"/>
      <c r="N99" s="95">
        <v>543106.88</v>
      </c>
      <c r="O99" s="368">
        <v>44256</v>
      </c>
      <c r="P99" s="390">
        <v>44330</v>
      </c>
      <c r="Q99" s="190">
        <f t="shared" si="4"/>
        <v>925.22466780238506</v>
      </c>
      <c r="R99" s="369" t="s">
        <v>34</v>
      </c>
      <c r="S99" s="48">
        <v>587</v>
      </c>
      <c r="T99" s="188"/>
      <c r="U99" s="355">
        <v>653956.04</v>
      </c>
      <c r="V99" s="437" t="s">
        <v>305</v>
      </c>
      <c r="W99" s="373" t="s">
        <v>306</v>
      </c>
    </row>
    <row r="100" spans="1:266" ht="27.75" customHeight="1" x14ac:dyDescent="0.2">
      <c r="A100" s="353"/>
      <c r="B100" s="353"/>
      <c r="C100" s="354"/>
      <c r="D100" s="353"/>
      <c r="E100" s="356"/>
      <c r="F100" s="249" t="s">
        <v>307</v>
      </c>
      <c r="G100" s="372"/>
      <c r="H100" s="387"/>
      <c r="I100" s="354"/>
      <c r="J100" s="354"/>
      <c r="K100" s="354"/>
      <c r="L100" s="374"/>
      <c r="M100" s="367"/>
      <c r="N100" s="95">
        <v>110849.16</v>
      </c>
      <c r="O100" s="368"/>
      <c r="P100" s="390"/>
      <c r="Q100" s="190">
        <f t="shared" si="4"/>
        <v>423.0883969465649</v>
      </c>
      <c r="R100" s="369"/>
      <c r="S100" s="48">
        <v>262</v>
      </c>
      <c r="T100" s="188"/>
      <c r="U100" s="355"/>
      <c r="V100" s="437"/>
      <c r="W100" s="373"/>
    </row>
    <row r="101" spans="1:266" ht="27.75" customHeight="1" x14ac:dyDescent="0.2">
      <c r="A101" s="353">
        <v>47</v>
      </c>
      <c r="B101" s="353" t="s">
        <v>248</v>
      </c>
      <c r="C101" s="354" t="s">
        <v>47</v>
      </c>
      <c r="D101" s="353" t="s">
        <v>308</v>
      </c>
      <c r="E101" s="356" t="s">
        <v>309</v>
      </c>
      <c r="F101" s="249" t="s">
        <v>321</v>
      </c>
      <c r="G101" s="372" t="s">
        <v>310</v>
      </c>
      <c r="H101" s="387" t="s">
        <v>45</v>
      </c>
      <c r="I101" s="354" t="s">
        <v>35</v>
      </c>
      <c r="J101" s="354" t="s">
        <v>47</v>
      </c>
      <c r="K101" s="354" t="s">
        <v>35</v>
      </c>
      <c r="L101" s="374">
        <v>195</v>
      </c>
      <c r="M101" s="367"/>
      <c r="N101" s="95">
        <v>677943.95</v>
      </c>
      <c r="O101" s="368">
        <v>44256</v>
      </c>
      <c r="P101" s="390">
        <v>44330</v>
      </c>
      <c r="Q101" s="190">
        <f t="shared" si="4"/>
        <v>916.14047297297293</v>
      </c>
      <c r="R101" s="369" t="s">
        <v>34</v>
      </c>
      <c r="S101" s="48">
        <v>740</v>
      </c>
      <c r="T101" s="188"/>
      <c r="U101" s="355">
        <v>654395.81999999995</v>
      </c>
      <c r="V101" s="437" t="s">
        <v>311</v>
      </c>
      <c r="W101" s="373" t="s">
        <v>312</v>
      </c>
    </row>
    <row r="102" spans="1:266" ht="27.75" customHeight="1" x14ac:dyDescent="0.2">
      <c r="A102" s="353"/>
      <c r="B102" s="353"/>
      <c r="C102" s="354"/>
      <c r="D102" s="353"/>
      <c r="E102" s="356"/>
      <c r="F102" s="249" t="s">
        <v>307</v>
      </c>
      <c r="G102" s="372"/>
      <c r="H102" s="387"/>
      <c r="I102" s="354"/>
      <c r="J102" s="354"/>
      <c r="K102" s="354"/>
      <c r="L102" s="374"/>
      <c r="M102" s="180" t="s">
        <v>31</v>
      </c>
      <c r="N102" s="95">
        <v>168139.08</v>
      </c>
      <c r="O102" s="368"/>
      <c r="P102" s="390"/>
      <c r="Q102" s="190">
        <f t="shared" si="4"/>
        <v>444.81238095238092</v>
      </c>
      <c r="R102" s="369"/>
      <c r="S102" s="48">
        <v>378</v>
      </c>
      <c r="T102" s="188"/>
      <c r="U102" s="355"/>
      <c r="V102" s="437"/>
      <c r="W102" s="373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  <c r="AV102" s="119"/>
      <c r="AW102" s="119"/>
      <c r="AX102" s="119"/>
      <c r="AY102" s="119"/>
      <c r="AZ102" s="119"/>
      <c r="BA102" s="119"/>
      <c r="BB102" s="119"/>
      <c r="BC102" s="119"/>
      <c r="BD102" s="119"/>
      <c r="BE102" s="119"/>
      <c r="BF102" s="119"/>
      <c r="BG102" s="119"/>
      <c r="BH102" s="119"/>
      <c r="BI102" s="119"/>
      <c r="BJ102" s="119"/>
      <c r="BK102" s="119"/>
      <c r="BL102" s="119"/>
      <c r="BM102" s="119"/>
      <c r="BN102" s="119"/>
      <c r="BO102" s="119"/>
      <c r="BP102" s="119"/>
      <c r="BQ102" s="119"/>
      <c r="BR102" s="119"/>
      <c r="BS102" s="119"/>
      <c r="BT102" s="119"/>
      <c r="BU102" s="119"/>
      <c r="BV102" s="119"/>
      <c r="BW102" s="119"/>
      <c r="BX102" s="119"/>
      <c r="BY102" s="119"/>
      <c r="BZ102" s="119"/>
      <c r="CA102" s="119"/>
      <c r="CB102" s="119"/>
      <c r="CC102" s="119"/>
      <c r="CD102" s="119"/>
      <c r="CE102" s="119"/>
      <c r="CF102" s="119"/>
      <c r="CG102" s="119"/>
      <c r="CH102" s="119"/>
      <c r="CI102" s="119"/>
      <c r="CJ102" s="119"/>
      <c r="CK102" s="119"/>
      <c r="CL102" s="119"/>
      <c r="CM102" s="119"/>
      <c r="CN102" s="119"/>
      <c r="CO102" s="119"/>
      <c r="CP102" s="119"/>
      <c r="CQ102" s="119"/>
      <c r="CR102" s="119"/>
      <c r="CS102" s="119"/>
      <c r="CT102" s="119"/>
      <c r="CU102" s="119"/>
      <c r="CV102" s="119"/>
      <c r="CW102" s="119"/>
      <c r="CX102" s="119"/>
      <c r="CY102" s="119"/>
      <c r="CZ102" s="119"/>
      <c r="DA102" s="119"/>
      <c r="DB102" s="119"/>
      <c r="DC102" s="119"/>
      <c r="DD102" s="119"/>
      <c r="DE102" s="119"/>
      <c r="DF102" s="119"/>
      <c r="DG102" s="119"/>
      <c r="DH102" s="119"/>
      <c r="DI102" s="119"/>
      <c r="DJ102" s="119"/>
      <c r="DK102" s="119"/>
      <c r="DL102" s="119"/>
      <c r="DM102" s="119"/>
      <c r="DN102" s="119"/>
      <c r="DO102" s="119"/>
      <c r="DP102" s="119"/>
      <c r="DQ102" s="119"/>
      <c r="DR102" s="119"/>
      <c r="DS102" s="119"/>
      <c r="DT102" s="119"/>
      <c r="DU102" s="119"/>
      <c r="DV102" s="119"/>
      <c r="DW102" s="119"/>
      <c r="DX102" s="119"/>
      <c r="DY102" s="119"/>
      <c r="DZ102" s="119"/>
      <c r="EA102" s="119"/>
      <c r="EB102" s="119"/>
      <c r="EC102" s="119"/>
      <c r="ED102" s="119"/>
      <c r="EE102" s="119"/>
      <c r="EF102" s="119"/>
      <c r="EG102" s="119"/>
      <c r="EH102" s="119"/>
      <c r="EI102" s="119"/>
      <c r="EJ102" s="119"/>
      <c r="EK102" s="119"/>
      <c r="EL102" s="119"/>
      <c r="EM102" s="119"/>
      <c r="EN102" s="119"/>
      <c r="EO102" s="119"/>
      <c r="EP102" s="119"/>
      <c r="EQ102" s="119"/>
      <c r="ER102" s="119"/>
      <c r="ES102" s="119"/>
      <c r="ET102" s="119"/>
      <c r="EU102" s="119"/>
      <c r="EV102" s="119"/>
      <c r="EW102" s="119"/>
      <c r="EX102" s="119"/>
      <c r="EY102" s="119"/>
      <c r="EZ102" s="119"/>
      <c r="FA102" s="119"/>
      <c r="FB102" s="119"/>
      <c r="FC102" s="119"/>
      <c r="FD102" s="119"/>
      <c r="FE102" s="119"/>
      <c r="FF102" s="119"/>
      <c r="FG102" s="119"/>
      <c r="FH102" s="119"/>
      <c r="FI102" s="119"/>
      <c r="FJ102" s="119"/>
      <c r="FK102" s="119"/>
      <c r="FL102" s="119"/>
      <c r="FM102" s="119"/>
      <c r="FN102" s="119"/>
      <c r="FO102" s="119"/>
      <c r="FP102" s="119"/>
      <c r="FQ102" s="119"/>
      <c r="FR102" s="119"/>
      <c r="FS102" s="119"/>
      <c r="FT102" s="119"/>
      <c r="FU102" s="119"/>
      <c r="FV102" s="119"/>
      <c r="FW102" s="119"/>
      <c r="FX102" s="119"/>
      <c r="FY102" s="119"/>
      <c r="FZ102" s="119"/>
      <c r="GA102" s="119"/>
      <c r="GB102" s="119"/>
      <c r="GC102" s="119"/>
      <c r="GD102" s="119"/>
      <c r="GE102" s="119"/>
      <c r="GF102" s="119"/>
      <c r="GG102" s="119"/>
      <c r="GH102" s="119"/>
      <c r="GI102" s="119"/>
      <c r="GJ102" s="119"/>
      <c r="GK102" s="119"/>
      <c r="GL102" s="119"/>
      <c r="GM102" s="119"/>
      <c r="GN102" s="119"/>
      <c r="GO102" s="119"/>
      <c r="GP102" s="119"/>
      <c r="GQ102" s="119"/>
      <c r="GR102" s="119"/>
      <c r="GS102" s="119"/>
      <c r="GT102" s="119"/>
      <c r="GU102" s="119"/>
      <c r="GV102" s="119"/>
      <c r="GW102" s="119"/>
      <c r="GX102" s="119"/>
      <c r="GY102" s="119"/>
      <c r="GZ102" s="119"/>
      <c r="HA102" s="119"/>
      <c r="HB102" s="119"/>
      <c r="HC102" s="119"/>
      <c r="HD102" s="119"/>
      <c r="HE102" s="119"/>
      <c r="HF102" s="119"/>
      <c r="HG102" s="119"/>
      <c r="HH102" s="119"/>
      <c r="HI102" s="119"/>
      <c r="HJ102" s="119"/>
      <c r="HK102" s="119"/>
      <c r="HL102" s="119"/>
      <c r="HM102" s="119"/>
      <c r="HN102" s="119"/>
      <c r="HO102" s="119"/>
      <c r="HP102" s="119"/>
      <c r="HQ102" s="119"/>
      <c r="HR102" s="119"/>
      <c r="HS102" s="119"/>
      <c r="HT102" s="119"/>
      <c r="HU102" s="119"/>
      <c r="HV102" s="119"/>
      <c r="HW102" s="119"/>
      <c r="HX102" s="119"/>
      <c r="HY102" s="119"/>
      <c r="HZ102" s="119"/>
      <c r="IA102" s="119"/>
      <c r="IB102" s="119"/>
      <c r="IC102" s="119"/>
      <c r="ID102" s="119"/>
      <c r="IE102" s="119"/>
      <c r="IF102" s="119"/>
      <c r="IG102" s="119"/>
      <c r="IH102" s="119"/>
      <c r="II102" s="119"/>
      <c r="IJ102" s="119"/>
      <c r="IK102" s="119"/>
      <c r="IL102" s="119"/>
      <c r="IM102" s="119"/>
      <c r="IN102" s="119"/>
      <c r="IO102" s="119"/>
      <c r="IP102" s="119"/>
      <c r="IQ102" s="119"/>
      <c r="IR102" s="119"/>
      <c r="IS102" s="119"/>
      <c r="IT102" s="119"/>
      <c r="IU102" s="119"/>
      <c r="IV102" s="119"/>
      <c r="IW102" s="119"/>
      <c r="IX102" s="119"/>
      <c r="IY102" s="119"/>
      <c r="IZ102" s="119"/>
      <c r="JA102" s="119"/>
      <c r="JB102" s="119"/>
      <c r="JC102" s="119"/>
      <c r="JD102" s="119"/>
      <c r="JE102" s="119"/>
      <c r="JF102" s="119"/>
    </row>
    <row r="103" spans="1:266" s="117" customFormat="1" ht="54" customHeight="1" x14ac:dyDescent="0.2">
      <c r="A103" s="175">
        <v>48</v>
      </c>
      <c r="B103" s="175" t="s">
        <v>248</v>
      </c>
      <c r="C103" s="176" t="s">
        <v>47</v>
      </c>
      <c r="D103" s="175" t="s">
        <v>313</v>
      </c>
      <c r="E103" s="178" t="s">
        <v>314</v>
      </c>
      <c r="F103" s="249" t="s">
        <v>315</v>
      </c>
      <c r="G103" s="185" t="s">
        <v>310</v>
      </c>
      <c r="H103" s="198" t="s">
        <v>45</v>
      </c>
      <c r="I103" s="176" t="s">
        <v>35</v>
      </c>
      <c r="J103" s="176" t="s">
        <v>47</v>
      </c>
      <c r="K103" s="176" t="s">
        <v>35</v>
      </c>
      <c r="L103" s="187">
        <v>3500</v>
      </c>
      <c r="M103" s="180" t="s">
        <v>31</v>
      </c>
      <c r="N103" s="95">
        <v>1231760.68</v>
      </c>
      <c r="O103" s="181">
        <v>44256</v>
      </c>
      <c r="P103" s="199">
        <v>44330</v>
      </c>
      <c r="Q103" s="190">
        <f t="shared" si="4"/>
        <v>983.04922585794088</v>
      </c>
      <c r="R103" s="182" t="s">
        <v>34</v>
      </c>
      <c r="S103" s="48">
        <v>1253</v>
      </c>
      <c r="T103" s="188"/>
      <c r="U103" s="177">
        <v>1231760.68</v>
      </c>
      <c r="V103" s="242" t="s">
        <v>316</v>
      </c>
      <c r="W103" s="242" t="s">
        <v>317</v>
      </c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19"/>
      <c r="BF103" s="119"/>
      <c r="BG103" s="119"/>
      <c r="BH103" s="119"/>
      <c r="BI103" s="119"/>
      <c r="BJ103" s="119"/>
      <c r="BK103" s="119"/>
      <c r="BL103" s="119"/>
      <c r="BM103" s="119"/>
      <c r="BN103" s="119"/>
      <c r="BO103" s="119"/>
      <c r="BP103" s="119"/>
      <c r="BQ103" s="119"/>
      <c r="BR103" s="119"/>
      <c r="BS103" s="119"/>
      <c r="BT103" s="119"/>
      <c r="BU103" s="119"/>
      <c r="BV103" s="119"/>
      <c r="BW103" s="119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9"/>
      <c r="CW103" s="119"/>
      <c r="CX103" s="119"/>
      <c r="CY103" s="119"/>
      <c r="CZ103" s="119"/>
      <c r="DA103" s="119"/>
      <c r="DB103" s="119"/>
      <c r="DC103" s="119"/>
      <c r="DD103" s="119"/>
      <c r="DE103" s="119"/>
      <c r="DF103" s="119"/>
      <c r="DG103" s="119"/>
      <c r="DH103" s="119"/>
      <c r="DI103" s="119"/>
      <c r="DJ103" s="119"/>
      <c r="DK103" s="119"/>
      <c r="DL103" s="119"/>
      <c r="DM103" s="119"/>
      <c r="DN103" s="119"/>
      <c r="DO103" s="119"/>
      <c r="DP103" s="119"/>
      <c r="DQ103" s="119"/>
      <c r="DR103" s="119"/>
      <c r="DS103" s="119"/>
      <c r="DT103" s="119"/>
      <c r="DU103" s="119"/>
      <c r="DV103" s="119"/>
      <c r="DW103" s="119"/>
      <c r="DX103" s="119"/>
      <c r="DY103" s="119"/>
      <c r="DZ103" s="119"/>
      <c r="EA103" s="119"/>
      <c r="EB103" s="119"/>
      <c r="EC103" s="119"/>
      <c r="ED103" s="119"/>
      <c r="EE103" s="119"/>
      <c r="EF103" s="119"/>
      <c r="EG103" s="119"/>
      <c r="EH103" s="119"/>
      <c r="EI103" s="119"/>
      <c r="EJ103" s="119"/>
      <c r="EK103" s="119"/>
      <c r="EL103" s="119"/>
      <c r="EM103" s="119"/>
      <c r="EN103" s="119"/>
      <c r="EO103" s="119"/>
      <c r="EP103" s="119"/>
      <c r="EQ103" s="119"/>
      <c r="ER103" s="119"/>
      <c r="ES103" s="119"/>
      <c r="ET103" s="119"/>
      <c r="EU103" s="119"/>
      <c r="EV103" s="119"/>
      <c r="EW103" s="119"/>
      <c r="EX103" s="119"/>
      <c r="EY103" s="119"/>
      <c r="EZ103" s="119"/>
      <c r="FA103" s="119"/>
      <c r="FB103" s="119"/>
      <c r="FC103" s="119"/>
      <c r="FD103" s="119"/>
      <c r="FE103" s="119"/>
      <c r="FF103" s="119"/>
      <c r="FG103" s="119"/>
      <c r="FH103" s="119"/>
      <c r="FI103" s="119"/>
      <c r="FJ103" s="119"/>
      <c r="FK103" s="119"/>
      <c r="FL103" s="119"/>
      <c r="FM103" s="119"/>
      <c r="FN103" s="119"/>
      <c r="FO103" s="119"/>
      <c r="FP103" s="119"/>
      <c r="FQ103" s="119"/>
      <c r="FR103" s="119"/>
      <c r="FS103" s="119"/>
      <c r="FT103" s="119"/>
      <c r="FU103" s="119"/>
      <c r="FV103" s="119"/>
      <c r="FW103" s="119"/>
      <c r="FX103" s="119"/>
      <c r="FY103" s="119"/>
      <c r="FZ103" s="119"/>
      <c r="GA103" s="119"/>
      <c r="GB103" s="119"/>
      <c r="GC103" s="119"/>
      <c r="GD103" s="119"/>
      <c r="GE103" s="119"/>
      <c r="GF103" s="119"/>
      <c r="GG103" s="119"/>
      <c r="GH103" s="119"/>
      <c r="GI103" s="119"/>
      <c r="GJ103" s="119"/>
      <c r="GK103" s="119"/>
      <c r="GL103" s="119"/>
      <c r="GM103" s="119"/>
      <c r="GN103" s="119"/>
      <c r="GO103" s="119"/>
      <c r="GP103" s="119"/>
      <c r="GQ103" s="119"/>
      <c r="GR103" s="119"/>
      <c r="GS103" s="119"/>
      <c r="GT103" s="119"/>
      <c r="GU103" s="119"/>
      <c r="GV103" s="119"/>
      <c r="GW103" s="119"/>
      <c r="GX103" s="119"/>
      <c r="GY103" s="119"/>
      <c r="GZ103" s="119"/>
      <c r="HA103" s="119"/>
      <c r="HB103" s="119"/>
      <c r="HC103" s="119"/>
      <c r="HD103" s="119"/>
      <c r="HE103" s="119"/>
      <c r="HF103" s="119"/>
      <c r="HG103" s="119"/>
      <c r="HH103" s="119"/>
      <c r="HI103" s="119"/>
      <c r="HJ103" s="119"/>
      <c r="HK103" s="119"/>
      <c r="HL103" s="119"/>
      <c r="HM103" s="119"/>
      <c r="HN103" s="119"/>
      <c r="HO103" s="119"/>
      <c r="HP103" s="119"/>
      <c r="HQ103" s="119"/>
      <c r="HR103" s="119"/>
      <c r="HS103" s="119"/>
      <c r="HT103" s="119"/>
      <c r="HU103" s="119"/>
      <c r="HV103" s="119"/>
      <c r="HW103" s="119"/>
      <c r="HX103" s="119"/>
      <c r="HY103" s="119"/>
      <c r="HZ103" s="119"/>
      <c r="IA103" s="119"/>
      <c r="IB103" s="119"/>
      <c r="IC103" s="119"/>
      <c r="ID103" s="119"/>
      <c r="IE103" s="119"/>
      <c r="IF103" s="119"/>
      <c r="IG103" s="119"/>
      <c r="IH103" s="119"/>
      <c r="II103" s="119"/>
      <c r="IJ103" s="119"/>
      <c r="IK103" s="119"/>
      <c r="IL103" s="119"/>
      <c r="IM103" s="119"/>
      <c r="IN103" s="119"/>
      <c r="IO103" s="119"/>
      <c r="IP103" s="119"/>
      <c r="IQ103" s="119"/>
      <c r="IR103" s="119"/>
      <c r="IS103" s="119"/>
      <c r="IT103" s="119"/>
      <c r="IU103" s="119"/>
      <c r="IV103" s="119"/>
      <c r="IW103" s="119"/>
      <c r="IX103" s="119"/>
      <c r="IY103" s="119"/>
      <c r="IZ103" s="119"/>
      <c r="JA103" s="119"/>
      <c r="JB103" s="119"/>
      <c r="JC103" s="119"/>
      <c r="JD103" s="119"/>
      <c r="JE103" s="119"/>
      <c r="JF103" s="119"/>
    </row>
    <row r="104" spans="1:266" s="117" customFormat="1" ht="54" customHeight="1" x14ac:dyDescent="0.2">
      <c r="A104" s="175">
        <v>49</v>
      </c>
      <c r="B104" s="175" t="s">
        <v>248</v>
      </c>
      <c r="C104" s="175" t="s">
        <v>49</v>
      </c>
      <c r="D104" s="175" t="s">
        <v>322</v>
      </c>
      <c r="E104" s="175">
        <v>1213</v>
      </c>
      <c r="F104" s="249" t="s">
        <v>323</v>
      </c>
      <c r="G104" s="185" t="s">
        <v>29</v>
      </c>
      <c r="H104" s="176" t="s">
        <v>43</v>
      </c>
      <c r="I104" s="176" t="s">
        <v>324</v>
      </c>
      <c r="J104" s="175" t="s">
        <v>49</v>
      </c>
      <c r="K104" s="176" t="s">
        <v>324</v>
      </c>
      <c r="L104" s="183">
        <v>1200</v>
      </c>
      <c r="M104" s="180" t="s">
        <v>31</v>
      </c>
      <c r="N104" s="95">
        <v>4100000</v>
      </c>
      <c r="O104" s="181">
        <v>44239</v>
      </c>
      <c r="P104" s="181">
        <v>44429</v>
      </c>
      <c r="Q104" s="95">
        <v>4100000</v>
      </c>
      <c r="R104" s="182" t="s">
        <v>32</v>
      </c>
      <c r="S104" s="48">
        <v>1</v>
      </c>
      <c r="T104" s="188">
        <f t="shared" ref="T104:T110" si="5">U104*100%/N104</f>
        <v>0.51081613414634142</v>
      </c>
      <c r="U104" s="68">
        <v>2094346.15</v>
      </c>
      <c r="V104" s="186" t="s">
        <v>325</v>
      </c>
      <c r="W104" s="186" t="s">
        <v>326</v>
      </c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  <c r="AX104" s="119"/>
      <c r="AY104" s="119"/>
      <c r="AZ104" s="119"/>
      <c r="BA104" s="119"/>
      <c r="BB104" s="119"/>
      <c r="BC104" s="119"/>
      <c r="BD104" s="119"/>
      <c r="BE104" s="119"/>
      <c r="BF104" s="119"/>
      <c r="BG104" s="119"/>
      <c r="BH104" s="119"/>
      <c r="BI104" s="119"/>
      <c r="BJ104" s="119"/>
      <c r="BK104" s="119"/>
      <c r="BL104" s="119"/>
      <c r="BM104" s="119"/>
      <c r="BN104" s="119"/>
      <c r="BO104" s="119"/>
      <c r="BP104" s="119"/>
      <c r="BQ104" s="119"/>
      <c r="BR104" s="119"/>
      <c r="BS104" s="119"/>
      <c r="BT104" s="119"/>
      <c r="BU104" s="119"/>
      <c r="BV104" s="119"/>
      <c r="BW104" s="119"/>
      <c r="BX104" s="119"/>
      <c r="BY104" s="119"/>
      <c r="BZ104" s="119"/>
      <c r="CA104" s="119"/>
      <c r="CB104" s="119"/>
      <c r="CC104" s="119"/>
      <c r="CD104" s="119"/>
      <c r="CE104" s="119"/>
      <c r="CF104" s="119"/>
      <c r="CG104" s="119"/>
      <c r="CH104" s="119"/>
      <c r="CI104" s="119"/>
      <c r="CJ104" s="119"/>
      <c r="CK104" s="119"/>
      <c r="CL104" s="119"/>
      <c r="CM104" s="119"/>
      <c r="CN104" s="119"/>
      <c r="CO104" s="119"/>
      <c r="CP104" s="119"/>
      <c r="CQ104" s="119"/>
      <c r="CR104" s="119"/>
      <c r="CS104" s="119"/>
      <c r="CT104" s="119"/>
      <c r="CU104" s="119"/>
      <c r="CV104" s="119"/>
      <c r="CW104" s="119"/>
      <c r="CX104" s="119"/>
      <c r="CY104" s="119"/>
      <c r="CZ104" s="119"/>
      <c r="DA104" s="119"/>
      <c r="DB104" s="119"/>
      <c r="DC104" s="119"/>
      <c r="DD104" s="119"/>
      <c r="DE104" s="119"/>
      <c r="DF104" s="119"/>
      <c r="DG104" s="119"/>
      <c r="DH104" s="119"/>
      <c r="DI104" s="119"/>
      <c r="DJ104" s="119"/>
      <c r="DK104" s="119"/>
      <c r="DL104" s="119"/>
      <c r="DM104" s="119"/>
      <c r="DN104" s="119"/>
      <c r="DO104" s="119"/>
      <c r="DP104" s="119"/>
      <c r="DQ104" s="119"/>
      <c r="DR104" s="119"/>
      <c r="DS104" s="119"/>
      <c r="DT104" s="119"/>
      <c r="DU104" s="119"/>
      <c r="DV104" s="119"/>
      <c r="DW104" s="119"/>
      <c r="DX104" s="119"/>
      <c r="DY104" s="119"/>
      <c r="DZ104" s="119"/>
      <c r="EA104" s="119"/>
      <c r="EB104" s="119"/>
      <c r="EC104" s="119"/>
      <c r="ED104" s="119"/>
      <c r="EE104" s="119"/>
      <c r="EF104" s="119"/>
      <c r="EG104" s="119"/>
      <c r="EH104" s="119"/>
      <c r="EI104" s="119"/>
      <c r="EJ104" s="119"/>
      <c r="EK104" s="119"/>
      <c r="EL104" s="119"/>
      <c r="EM104" s="119"/>
      <c r="EN104" s="119"/>
      <c r="EO104" s="119"/>
      <c r="EP104" s="119"/>
      <c r="EQ104" s="119"/>
      <c r="ER104" s="119"/>
      <c r="ES104" s="119"/>
      <c r="ET104" s="119"/>
      <c r="EU104" s="119"/>
      <c r="EV104" s="119"/>
      <c r="EW104" s="119"/>
      <c r="EX104" s="119"/>
      <c r="EY104" s="119"/>
      <c r="EZ104" s="119"/>
      <c r="FA104" s="119"/>
      <c r="FB104" s="119"/>
      <c r="FC104" s="119"/>
      <c r="FD104" s="119"/>
      <c r="FE104" s="119"/>
      <c r="FF104" s="119"/>
      <c r="FG104" s="119"/>
      <c r="FH104" s="119"/>
      <c r="FI104" s="119"/>
      <c r="FJ104" s="119"/>
      <c r="FK104" s="119"/>
      <c r="FL104" s="119"/>
      <c r="FM104" s="119"/>
      <c r="FN104" s="119"/>
      <c r="FO104" s="119"/>
      <c r="FP104" s="119"/>
      <c r="FQ104" s="119"/>
      <c r="FR104" s="119"/>
      <c r="FS104" s="119"/>
      <c r="FT104" s="119"/>
      <c r="FU104" s="119"/>
      <c r="FV104" s="119"/>
      <c r="FW104" s="119"/>
      <c r="FX104" s="119"/>
      <c r="FY104" s="119"/>
      <c r="FZ104" s="119"/>
      <c r="GA104" s="119"/>
      <c r="GB104" s="119"/>
      <c r="GC104" s="119"/>
      <c r="GD104" s="119"/>
      <c r="GE104" s="119"/>
      <c r="GF104" s="119"/>
      <c r="GG104" s="119"/>
      <c r="GH104" s="119"/>
      <c r="GI104" s="119"/>
      <c r="GJ104" s="119"/>
      <c r="GK104" s="119"/>
      <c r="GL104" s="119"/>
      <c r="GM104" s="119"/>
      <c r="GN104" s="119"/>
      <c r="GO104" s="119"/>
      <c r="GP104" s="119"/>
      <c r="GQ104" s="119"/>
      <c r="GR104" s="119"/>
      <c r="GS104" s="119"/>
      <c r="GT104" s="119"/>
      <c r="GU104" s="119"/>
      <c r="GV104" s="119"/>
      <c r="GW104" s="119"/>
      <c r="GX104" s="119"/>
      <c r="GY104" s="119"/>
      <c r="GZ104" s="119"/>
      <c r="HA104" s="119"/>
      <c r="HB104" s="119"/>
      <c r="HC104" s="119"/>
      <c r="HD104" s="119"/>
      <c r="HE104" s="119"/>
      <c r="HF104" s="119"/>
      <c r="HG104" s="119"/>
      <c r="HH104" s="119"/>
      <c r="HI104" s="119"/>
      <c r="HJ104" s="119"/>
      <c r="HK104" s="119"/>
      <c r="HL104" s="119"/>
      <c r="HM104" s="119"/>
      <c r="HN104" s="119"/>
      <c r="HO104" s="119"/>
      <c r="HP104" s="119"/>
      <c r="HQ104" s="119"/>
      <c r="HR104" s="119"/>
      <c r="HS104" s="119"/>
      <c r="HT104" s="119"/>
      <c r="HU104" s="119"/>
      <c r="HV104" s="119"/>
      <c r="HW104" s="119"/>
      <c r="HX104" s="119"/>
      <c r="HY104" s="119"/>
      <c r="HZ104" s="119"/>
      <c r="IA104" s="119"/>
      <c r="IB104" s="119"/>
      <c r="IC104" s="119"/>
      <c r="ID104" s="119"/>
      <c r="IE104" s="119"/>
      <c r="IF104" s="119"/>
      <c r="IG104" s="119"/>
      <c r="IH104" s="119"/>
      <c r="II104" s="119"/>
      <c r="IJ104" s="119"/>
      <c r="IK104" s="119"/>
      <c r="IL104" s="119"/>
      <c r="IM104" s="119"/>
      <c r="IN104" s="119"/>
      <c r="IO104" s="119"/>
      <c r="IP104" s="119"/>
      <c r="IQ104" s="119"/>
      <c r="IR104" s="119"/>
      <c r="IS104" s="119"/>
      <c r="IT104" s="119"/>
      <c r="IU104" s="119"/>
      <c r="IV104" s="119"/>
      <c r="IW104" s="119"/>
      <c r="IX104" s="119"/>
      <c r="IY104" s="119"/>
      <c r="IZ104" s="119"/>
      <c r="JA104" s="119"/>
      <c r="JB104" s="119"/>
      <c r="JC104" s="119"/>
      <c r="JD104" s="119"/>
      <c r="JE104" s="119"/>
      <c r="JF104" s="119"/>
    </row>
    <row r="105" spans="1:266" s="117" customFormat="1" ht="54" customHeight="1" x14ac:dyDescent="0.2">
      <c r="A105" s="175">
        <v>50</v>
      </c>
      <c r="B105" s="175" t="s">
        <v>248</v>
      </c>
      <c r="C105" s="175" t="s">
        <v>49</v>
      </c>
      <c r="D105" s="175" t="s">
        <v>327</v>
      </c>
      <c r="E105" s="175">
        <v>1214</v>
      </c>
      <c r="F105" s="249" t="s">
        <v>328</v>
      </c>
      <c r="G105" s="185" t="s">
        <v>29</v>
      </c>
      <c r="H105" s="176" t="s">
        <v>43</v>
      </c>
      <c r="I105" s="176" t="s">
        <v>329</v>
      </c>
      <c r="J105" s="175" t="s">
        <v>49</v>
      </c>
      <c r="K105" s="176" t="s">
        <v>329</v>
      </c>
      <c r="L105" s="183">
        <v>45</v>
      </c>
      <c r="M105" s="180" t="s">
        <v>31</v>
      </c>
      <c r="N105" s="95">
        <v>34576.120000000003</v>
      </c>
      <c r="O105" s="181">
        <v>44249</v>
      </c>
      <c r="P105" s="181">
        <v>44274</v>
      </c>
      <c r="Q105" s="95">
        <v>34576.699999999997</v>
      </c>
      <c r="R105" s="182" t="s">
        <v>39</v>
      </c>
      <c r="S105" s="48">
        <v>10</v>
      </c>
      <c r="T105" s="188">
        <f t="shared" si="5"/>
        <v>1</v>
      </c>
      <c r="U105" s="189">
        <v>34576.120000000003</v>
      </c>
      <c r="V105" s="186" t="s">
        <v>330</v>
      </c>
      <c r="W105" s="186" t="s">
        <v>331</v>
      </c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  <c r="AX105" s="119"/>
      <c r="AY105" s="119"/>
      <c r="AZ105" s="119"/>
      <c r="BA105" s="119"/>
      <c r="BB105" s="119"/>
      <c r="BC105" s="119"/>
      <c r="BD105" s="119"/>
      <c r="BE105" s="119"/>
      <c r="BF105" s="119"/>
      <c r="BG105" s="119"/>
      <c r="BH105" s="119"/>
      <c r="BI105" s="119"/>
      <c r="BJ105" s="119"/>
      <c r="BK105" s="119"/>
      <c r="BL105" s="119"/>
      <c r="BM105" s="119"/>
      <c r="BN105" s="119"/>
      <c r="BO105" s="119"/>
      <c r="BP105" s="119"/>
      <c r="BQ105" s="119"/>
      <c r="BR105" s="119"/>
      <c r="BS105" s="119"/>
      <c r="BT105" s="119"/>
      <c r="BU105" s="119"/>
      <c r="BV105" s="119"/>
      <c r="BW105" s="119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9"/>
      <c r="CW105" s="119"/>
      <c r="CX105" s="119"/>
      <c r="CY105" s="119"/>
      <c r="CZ105" s="119"/>
      <c r="DA105" s="119"/>
      <c r="DB105" s="119"/>
      <c r="DC105" s="119"/>
      <c r="DD105" s="119"/>
      <c r="DE105" s="119"/>
      <c r="DF105" s="119"/>
      <c r="DG105" s="119"/>
      <c r="DH105" s="119"/>
      <c r="DI105" s="119"/>
      <c r="DJ105" s="119"/>
      <c r="DK105" s="119"/>
      <c r="DL105" s="119"/>
      <c r="DM105" s="119"/>
      <c r="DN105" s="119"/>
      <c r="DO105" s="119"/>
      <c r="DP105" s="119"/>
      <c r="DQ105" s="119"/>
      <c r="DR105" s="119"/>
      <c r="DS105" s="119"/>
      <c r="DT105" s="119"/>
      <c r="DU105" s="119"/>
      <c r="DV105" s="119"/>
      <c r="DW105" s="119"/>
      <c r="DX105" s="119"/>
      <c r="DY105" s="119"/>
      <c r="DZ105" s="119"/>
      <c r="EA105" s="119"/>
      <c r="EB105" s="119"/>
      <c r="EC105" s="119"/>
      <c r="ED105" s="119"/>
      <c r="EE105" s="119"/>
      <c r="EF105" s="119"/>
      <c r="EG105" s="119"/>
      <c r="EH105" s="119"/>
      <c r="EI105" s="119"/>
      <c r="EJ105" s="119"/>
      <c r="EK105" s="119"/>
      <c r="EL105" s="119"/>
      <c r="EM105" s="119"/>
      <c r="EN105" s="119"/>
      <c r="EO105" s="119"/>
      <c r="EP105" s="119"/>
      <c r="EQ105" s="119"/>
      <c r="ER105" s="119"/>
      <c r="ES105" s="119"/>
      <c r="ET105" s="119"/>
      <c r="EU105" s="119"/>
      <c r="EV105" s="119"/>
      <c r="EW105" s="119"/>
      <c r="EX105" s="119"/>
      <c r="EY105" s="119"/>
      <c r="EZ105" s="119"/>
      <c r="FA105" s="119"/>
      <c r="FB105" s="119"/>
      <c r="FC105" s="119"/>
      <c r="FD105" s="119"/>
      <c r="FE105" s="119"/>
      <c r="FF105" s="119"/>
      <c r="FG105" s="119"/>
      <c r="FH105" s="119"/>
      <c r="FI105" s="119"/>
      <c r="FJ105" s="119"/>
      <c r="FK105" s="119"/>
      <c r="FL105" s="119"/>
      <c r="FM105" s="119"/>
      <c r="FN105" s="119"/>
      <c r="FO105" s="119"/>
      <c r="FP105" s="119"/>
      <c r="FQ105" s="119"/>
      <c r="FR105" s="119"/>
      <c r="FS105" s="119"/>
      <c r="FT105" s="119"/>
      <c r="FU105" s="119"/>
      <c r="FV105" s="119"/>
      <c r="FW105" s="119"/>
      <c r="FX105" s="119"/>
      <c r="FY105" s="119"/>
      <c r="FZ105" s="119"/>
      <c r="GA105" s="119"/>
      <c r="GB105" s="119"/>
      <c r="GC105" s="119"/>
      <c r="GD105" s="119"/>
      <c r="GE105" s="119"/>
      <c r="GF105" s="119"/>
      <c r="GG105" s="119"/>
      <c r="GH105" s="119"/>
      <c r="GI105" s="119"/>
      <c r="GJ105" s="119"/>
      <c r="GK105" s="119"/>
      <c r="GL105" s="119"/>
      <c r="GM105" s="119"/>
      <c r="GN105" s="119"/>
      <c r="GO105" s="119"/>
      <c r="GP105" s="119"/>
      <c r="GQ105" s="119"/>
      <c r="GR105" s="119"/>
      <c r="GS105" s="119"/>
      <c r="GT105" s="119"/>
      <c r="GU105" s="119"/>
      <c r="GV105" s="119"/>
      <c r="GW105" s="119"/>
      <c r="GX105" s="119"/>
      <c r="GY105" s="119"/>
      <c r="GZ105" s="119"/>
      <c r="HA105" s="119"/>
      <c r="HB105" s="119"/>
      <c r="HC105" s="119"/>
      <c r="HD105" s="119"/>
      <c r="HE105" s="119"/>
      <c r="HF105" s="119"/>
      <c r="HG105" s="119"/>
      <c r="HH105" s="119"/>
      <c r="HI105" s="119"/>
      <c r="HJ105" s="119"/>
      <c r="HK105" s="119"/>
      <c r="HL105" s="119"/>
      <c r="HM105" s="119"/>
      <c r="HN105" s="119"/>
      <c r="HO105" s="119"/>
      <c r="HP105" s="119"/>
      <c r="HQ105" s="119"/>
      <c r="HR105" s="119"/>
      <c r="HS105" s="119"/>
      <c r="HT105" s="119"/>
      <c r="HU105" s="119"/>
      <c r="HV105" s="119"/>
      <c r="HW105" s="119"/>
      <c r="HX105" s="119"/>
      <c r="HY105" s="119"/>
      <c r="HZ105" s="119"/>
      <c r="IA105" s="119"/>
      <c r="IB105" s="119"/>
      <c r="IC105" s="119"/>
      <c r="ID105" s="119"/>
      <c r="IE105" s="119"/>
      <c r="IF105" s="119"/>
      <c r="IG105" s="119"/>
      <c r="IH105" s="119"/>
      <c r="II105" s="119"/>
      <c r="IJ105" s="119"/>
      <c r="IK105" s="119"/>
      <c r="IL105" s="119"/>
      <c r="IM105" s="119"/>
      <c r="IN105" s="119"/>
      <c r="IO105" s="119"/>
      <c r="IP105" s="119"/>
      <c r="IQ105" s="119"/>
      <c r="IR105" s="119"/>
      <c r="IS105" s="119"/>
      <c r="IT105" s="119"/>
      <c r="IU105" s="119"/>
      <c r="IV105" s="119"/>
      <c r="IW105" s="119"/>
      <c r="IX105" s="119"/>
      <c r="IY105" s="119"/>
      <c r="IZ105" s="119"/>
      <c r="JA105" s="119"/>
      <c r="JB105" s="119"/>
      <c r="JC105" s="119"/>
      <c r="JD105" s="119"/>
      <c r="JE105" s="119"/>
      <c r="JF105" s="119"/>
    </row>
    <row r="106" spans="1:266" s="117" customFormat="1" ht="54" customHeight="1" x14ac:dyDescent="0.2">
      <c r="A106" s="175">
        <v>51</v>
      </c>
      <c r="B106" s="175" t="s">
        <v>248</v>
      </c>
      <c r="C106" s="175" t="s">
        <v>49</v>
      </c>
      <c r="D106" s="175" t="s">
        <v>332</v>
      </c>
      <c r="E106" s="175">
        <v>1215</v>
      </c>
      <c r="F106" s="249" t="s">
        <v>333</v>
      </c>
      <c r="G106" s="185" t="s">
        <v>29</v>
      </c>
      <c r="H106" s="176" t="s">
        <v>55</v>
      </c>
      <c r="I106" s="176" t="s">
        <v>334</v>
      </c>
      <c r="J106" s="175" t="s">
        <v>49</v>
      </c>
      <c r="K106" s="176" t="s">
        <v>334</v>
      </c>
      <c r="L106" s="183">
        <v>45</v>
      </c>
      <c r="M106" s="180" t="s">
        <v>31</v>
      </c>
      <c r="N106" s="95">
        <v>46931.92</v>
      </c>
      <c r="O106" s="181">
        <v>44249</v>
      </c>
      <c r="P106" s="181">
        <v>44316</v>
      </c>
      <c r="Q106" s="95">
        <v>46931.92</v>
      </c>
      <c r="R106" s="182" t="s">
        <v>39</v>
      </c>
      <c r="S106" s="48">
        <v>50</v>
      </c>
      <c r="T106" s="188">
        <f t="shared" si="5"/>
        <v>1</v>
      </c>
      <c r="U106" s="68">
        <v>46931.92</v>
      </c>
      <c r="V106" s="186" t="s">
        <v>335</v>
      </c>
      <c r="W106" s="186" t="s">
        <v>336</v>
      </c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  <c r="AX106" s="119"/>
      <c r="AY106" s="119"/>
      <c r="AZ106" s="119"/>
      <c r="BA106" s="119"/>
      <c r="BB106" s="119"/>
      <c r="BC106" s="119"/>
      <c r="BD106" s="119"/>
      <c r="BE106" s="119"/>
      <c r="BF106" s="119"/>
      <c r="BG106" s="119"/>
      <c r="BH106" s="119"/>
      <c r="BI106" s="119"/>
      <c r="BJ106" s="119"/>
      <c r="BK106" s="119"/>
      <c r="BL106" s="119"/>
      <c r="BM106" s="119"/>
      <c r="BN106" s="119"/>
      <c r="BO106" s="119"/>
      <c r="BP106" s="119"/>
      <c r="BQ106" s="119"/>
      <c r="BR106" s="119"/>
      <c r="BS106" s="119"/>
      <c r="BT106" s="119"/>
      <c r="BU106" s="119"/>
      <c r="BV106" s="119"/>
      <c r="BW106" s="119"/>
      <c r="BX106" s="119"/>
      <c r="BY106" s="119"/>
      <c r="BZ106" s="119"/>
      <c r="CA106" s="119"/>
      <c r="CB106" s="119"/>
      <c r="CC106" s="119"/>
      <c r="CD106" s="119"/>
      <c r="CE106" s="119"/>
      <c r="CF106" s="119"/>
      <c r="CG106" s="119"/>
      <c r="CH106" s="119"/>
      <c r="CI106" s="119"/>
      <c r="CJ106" s="119"/>
      <c r="CK106" s="119"/>
      <c r="CL106" s="119"/>
      <c r="CM106" s="119"/>
      <c r="CN106" s="119"/>
      <c r="CO106" s="119"/>
      <c r="CP106" s="119"/>
      <c r="CQ106" s="119"/>
      <c r="CR106" s="119"/>
      <c r="CS106" s="119"/>
      <c r="CT106" s="119"/>
      <c r="CU106" s="119"/>
      <c r="CV106" s="119"/>
      <c r="CW106" s="119"/>
      <c r="CX106" s="119"/>
      <c r="CY106" s="119"/>
      <c r="CZ106" s="119"/>
      <c r="DA106" s="119"/>
      <c r="DB106" s="119"/>
      <c r="DC106" s="119"/>
      <c r="DD106" s="119"/>
      <c r="DE106" s="119"/>
      <c r="DF106" s="119"/>
      <c r="DG106" s="119"/>
      <c r="DH106" s="119"/>
      <c r="DI106" s="119"/>
      <c r="DJ106" s="119"/>
      <c r="DK106" s="119"/>
      <c r="DL106" s="119"/>
      <c r="DM106" s="119"/>
      <c r="DN106" s="119"/>
      <c r="DO106" s="119"/>
      <c r="DP106" s="119"/>
      <c r="DQ106" s="119"/>
      <c r="DR106" s="119"/>
      <c r="DS106" s="119"/>
      <c r="DT106" s="119"/>
      <c r="DU106" s="119"/>
      <c r="DV106" s="119"/>
      <c r="DW106" s="119"/>
      <c r="DX106" s="119"/>
      <c r="DY106" s="119"/>
      <c r="DZ106" s="119"/>
      <c r="EA106" s="119"/>
      <c r="EB106" s="119"/>
      <c r="EC106" s="119"/>
      <c r="ED106" s="119"/>
      <c r="EE106" s="119"/>
      <c r="EF106" s="119"/>
      <c r="EG106" s="119"/>
      <c r="EH106" s="119"/>
      <c r="EI106" s="119"/>
      <c r="EJ106" s="119"/>
      <c r="EK106" s="119"/>
      <c r="EL106" s="119"/>
      <c r="EM106" s="119"/>
      <c r="EN106" s="119"/>
      <c r="EO106" s="119"/>
      <c r="EP106" s="119"/>
      <c r="EQ106" s="119"/>
      <c r="ER106" s="119"/>
      <c r="ES106" s="119"/>
      <c r="ET106" s="119"/>
      <c r="EU106" s="119"/>
      <c r="EV106" s="119"/>
      <c r="EW106" s="119"/>
      <c r="EX106" s="119"/>
      <c r="EY106" s="119"/>
      <c r="EZ106" s="119"/>
      <c r="FA106" s="119"/>
      <c r="FB106" s="119"/>
      <c r="FC106" s="119"/>
      <c r="FD106" s="119"/>
      <c r="FE106" s="119"/>
      <c r="FF106" s="119"/>
      <c r="FG106" s="119"/>
      <c r="FH106" s="119"/>
      <c r="FI106" s="119"/>
      <c r="FJ106" s="119"/>
      <c r="FK106" s="119"/>
      <c r="FL106" s="119"/>
      <c r="FM106" s="119"/>
      <c r="FN106" s="119"/>
      <c r="FO106" s="119"/>
      <c r="FP106" s="119"/>
      <c r="FQ106" s="119"/>
      <c r="FR106" s="119"/>
      <c r="FS106" s="119"/>
      <c r="FT106" s="119"/>
      <c r="FU106" s="119"/>
      <c r="FV106" s="119"/>
      <c r="FW106" s="119"/>
      <c r="FX106" s="119"/>
      <c r="FY106" s="119"/>
      <c r="FZ106" s="119"/>
      <c r="GA106" s="119"/>
      <c r="GB106" s="119"/>
      <c r="GC106" s="119"/>
      <c r="GD106" s="119"/>
      <c r="GE106" s="119"/>
      <c r="GF106" s="119"/>
      <c r="GG106" s="119"/>
      <c r="GH106" s="119"/>
      <c r="GI106" s="119"/>
      <c r="GJ106" s="119"/>
      <c r="GK106" s="119"/>
      <c r="GL106" s="119"/>
      <c r="GM106" s="119"/>
      <c r="GN106" s="119"/>
      <c r="GO106" s="119"/>
      <c r="GP106" s="119"/>
      <c r="GQ106" s="119"/>
      <c r="GR106" s="119"/>
      <c r="GS106" s="119"/>
      <c r="GT106" s="119"/>
      <c r="GU106" s="119"/>
      <c r="GV106" s="119"/>
      <c r="GW106" s="119"/>
      <c r="GX106" s="119"/>
      <c r="GY106" s="119"/>
      <c r="GZ106" s="119"/>
      <c r="HA106" s="119"/>
      <c r="HB106" s="119"/>
      <c r="HC106" s="119"/>
      <c r="HD106" s="119"/>
      <c r="HE106" s="119"/>
      <c r="HF106" s="119"/>
      <c r="HG106" s="119"/>
      <c r="HH106" s="119"/>
      <c r="HI106" s="119"/>
      <c r="HJ106" s="119"/>
      <c r="HK106" s="119"/>
      <c r="HL106" s="119"/>
      <c r="HM106" s="119"/>
      <c r="HN106" s="119"/>
      <c r="HO106" s="119"/>
      <c r="HP106" s="119"/>
      <c r="HQ106" s="119"/>
      <c r="HR106" s="119"/>
      <c r="HS106" s="119"/>
      <c r="HT106" s="119"/>
      <c r="HU106" s="119"/>
      <c r="HV106" s="119"/>
      <c r="HW106" s="119"/>
      <c r="HX106" s="119"/>
      <c r="HY106" s="119"/>
      <c r="HZ106" s="119"/>
      <c r="IA106" s="119"/>
      <c r="IB106" s="119"/>
      <c r="IC106" s="119"/>
      <c r="ID106" s="119"/>
      <c r="IE106" s="119"/>
      <c r="IF106" s="119"/>
      <c r="IG106" s="119"/>
      <c r="IH106" s="119"/>
      <c r="II106" s="119"/>
      <c r="IJ106" s="119"/>
      <c r="IK106" s="119"/>
      <c r="IL106" s="119"/>
      <c r="IM106" s="119"/>
      <c r="IN106" s="119"/>
      <c r="IO106" s="119"/>
      <c r="IP106" s="119"/>
      <c r="IQ106" s="119"/>
      <c r="IR106" s="119"/>
      <c r="IS106" s="119"/>
      <c r="IT106" s="119"/>
      <c r="IU106" s="119"/>
      <c r="IV106" s="119"/>
      <c r="IW106" s="119"/>
      <c r="IX106" s="119"/>
      <c r="IY106" s="119"/>
      <c r="IZ106" s="119"/>
      <c r="JA106" s="119"/>
      <c r="JB106" s="119"/>
      <c r="JC106" s="119"/>
      <c r="JD106" s="119"/>
      <c r="JE106" s="119"/>
      <c r="JF106" s="119"/>
    </row>
    <row r="107" spans="1:266" s="117" customFormat="1" ht="54" customHeight="1" x14ac:dyDescent="0.2">
      <c r="A107" s="175">
        <v>52</v>
      </c>
      <c r="B107" s="175" t="s">
        <v>248</v>
      </c>
      <c r="C107" s="175" t="s">
        <v>49</v>
      </c>
      <c r="D107" s="175" t="s">
        <v>337</v>
      </c>
      <c r="E107" s="175">
        <v>1216</v>
      </c>
      <c r="F107" s="249" t="s">
        <v>338</v>
      </c>
      <c r="G107" s="185" t="s">
        <v>29</v>
      </c>
      <c r="H107" s="175" t="s">
        <v>45</v>
      </c>
      <c r="I107" s="176" t="s">
        <v>339</v>
      </c>
      <c r="J107" s="175" t="s">
        <v>49</v>
      </c>
      <c r="K107" s="176" t="s">
        <v>339</v>
      </c>
      <c r="L107" s="183">
        <v>45</v>
      </c>
      <c r="M107" s="180" t="s">
        <v>31</v>
      </c>
      <c r="N107" s="95">
        <v>33214.14</v>
      </c>
      <c r="O107" s="181">
        <v>44249</v>
      </c>
      <c r="P107" s="181">
        <v>44316</v>
      </c>
      <c r="Q107" s="95">
        <v>33214.14</v>
      </c>
      <c r="R107" s="182" t="s">
        <v>39</v>
      </c>
      <c r="S107" s="48">
        <v>55</v>
      </c>
      <c r="T107" s="188">
        <f t="shared" si="5"/>
        <v>1</v>
      </c>
      <c r="U107" s="68">
        <v>33214.14</v>
      </c>
      <c r="V107" s="186" t="s">
        <v>340</v>
      </c>
      <c r="W107" s="186" t="s">
        <v>341</v>
      </c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  <c r="BH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  <c r="BR107" s="119"/>
      <c r="BS107" s="119"/>
      <c r="BT107" s="119"/>
      <c r="BU107" s="119"/>
      <c r="BV107" s="119"/>
      <c r="BW107" s="119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9"/>
      <c r="CW107" s="119"/>
      <c r="CX107" s="119"/>
      <c r="CY107" s="119"/>
      <c r="CZ107" s="119"/>
      <c r="DA107" s="119"/>
      <c r="DB107" s="119"/>
      <c r="DC107" s="119"/>
      <c r="DD107" s="119"/>
      <c r="DE107" s="119"/>
      <c r="DF107" s="119"/>
      <c r="DG107" s="119"/>
      <c r="DH107" s="119"/>
      <c r="DI107" s="119"/>
      <c r="DJ107" s="119"/>
      <c r="DK107" s="119"/>
      <c r="DL107" s="119"/>
      <c r="DM107" s="119"/>
      <c r="DN107" s="119"/>
      <c r="DO107" s="119"/>
      <c r="DP107" s="119"/>
      <c r="DQ107" s="119"/>
      <c r="DR107" s="119"/>
      <c r="DS107" s="119"/>
      <c r="DT107" s="119"/>
      <c r="DU107" s="119"/>
      <c r="DV107" s="119"/>
      <c r="DW107" s="119"/>
      <c r="DX107" s="119"/>
      <c r="DY107" s="119"/>
      <c r="DZ107" s="119"/>
      <c r="EA107" s="119"/>
      <c r="EB107" s="119"/>
      <c r="EC107" s="119"/>
      <c r="ED107" s="119"/>
      <c r="EE107" s="119"/>
      <c r="EF107" s="119"/>
      <c r="EG107" s="119"/>
      <c r="EH107" s="119"/>
      <c r="EI107" s="119"/>
      <c r="EJ107" s="119"/>
      <c r="EK107" s="119"/>
      <c r="EL107" s="119"/>
      <c r="EM107" s="119"/>
      <c r="EN107" s="119"/>
      <c r="EO107" s="119"/>
      <c r="EP107" s="119"/>
      <c r="EQ107" s="119"/>
      <c r="ER107" s="119"/>
      <c r="ES107" s="119"/>
      <c r="ET107" s="119"/>
      <c r="EU107" s="119"/>
      <c r="EV107" s="119"/>
      <c r="EW107" s="119"/>
      <c r="EX107" s="119"/>
      <c r="EY107" s="119"/>
      <c r="EZ107" s="119"/>
      <c r="FA107" s="119"/>
      <c r="FB107" s="119"/>
      <c r="FC107" s="119"/>
      <c r="FD107" s="119"/>
      <c r="FE107" s="119"/>
      <c r="FF107" s="119"/>
      <c r="FG107" s="119"/>
      <c r="FH107" s="119"/>
      <c r="FI107" s="119"/>
      <c r="FJ107" s="119"/>
      <c r="FK107" s="119"/>
      <c r="FL107" s="119"/>
      <c r="FM107" s="119"/>
      <c r="FN107" s="119"/>
      <c r="FO107" s="119"/>
      <c r="FP107" s="119"/>
      <c r="FQ107" s="119"/>
      <c r="FR107" s="119"/>
      <c r="FS107" s="119"/>
      <c r="FT107" s="119"/>
      <c r="FU107" s="119"/>
      <c r="FV107" s="119"/>
      <c r="FW107" s="119"/>
      <c r="FX107" s="119"/>
      <c r="FY107" s="119"/>
      <c r="FZ107" s="119"/>
      <c r="GA107" s="119"/>
      <c r="GB107" s="119"/>
      <c r="GC107" s="119"/>
      <c r="GD107" s="119"/>
      <c r="GE107" s="119"/>
      <c r="GF107" s="119"/>
      <c r="GG107" s="119"/>
      <c r="GH107" s="119"/>
      <c r="GI107" s="119"/>
      <c r="GJ107" s="119"/>
      <c r="GK107" s="119"/>
      <c r="GL107" s="119"/>
      <c r="GM107" s="119"/>
      <c r="GN107" s="119"/>
      <c r="GO107" s="119"/>
      <c r="GP107" s="119"/>
      <c r="GQ107" s="119"/>
      <c r="GR107" s="119"/>
      <c r="GS107" s="119"/>
      <c r="GT107" s="119"/>
      <c r="GU107" s="119"/>
      <c r="GV107" s="119"/>
      <c r="GW107" s="119"/>
      <c r="GX107" s="119"/>
      <c r="GY107" s="119"/>
      <c r="GZ107" s="119"/>
      <c r="HA107" s="119"/>
      <c r="HB107" s="119"/>
      <c r="HC107" s="119"/>
      <c r="HD107" s="119"/>
      <c r="HE107" s="119"/>
      <c r="HF107" s="119"/>
      <c r="HG107" s="119"/>
      <c r="HH107" s="119"/>
      <c r="HI107" s="119"/>
      <c r="HJ107" s="119"/>
      <c r="HK107" s="119"/>
      <c r="HL107" s="119"/>
      <c r="HM107" s="119"/>
      <c r="HN107" s="119"/>
      <c r="HO107" s="119"/>
      <c r="HP107" s="119"/>
      <c r="HQ107" s="119"/>
      <c r="HR107" s="119"/>
      <c r="HS107" s="119"/>
      <c r="HT107" s="119"/>
      <c r="HU107" s="119"/>
      <c r="HV107" s="119"/>
      <c r="HW107" s="119"/>
      <c r="HX107" s="119"/>
      <c r="HY107" s="119"/>
      <c r="HZ107" s="119"/>
      <c r="IA107" s="119"/>
      <c r="IB107" s="119"/>
      <c r="IC107" s="119"/>
      <c r="ID107" s="119"/>
      <c r="IE107" s="119"/>
      <c r="IF107" s="119"/>
      <c r="IG107" s="119"/>
      <c r="IH107" s="119"/>
      <c r="II107" s="119"/>
      <c r="IJ107" s="119"/>
      <c r="IK107" s="119"/>
      <c r="IL107" s="119"/>
      <c r="IM107" s="119"/>
      <c r="IN107" s="119"/>
      <c r="IO107" s="119"/>
      <c r="IP107" s="119"/>
      <c r="IQ107" s="119"/>
      <c r="IR107" s="119"/>
      <c r="IS107" s="119"/>
      <c r="IT107" s="119"/>
      <c r="IU107" s="119"/>
      <c r="IV107" s="119"/>
      <c r="IW107" s="119"/>
      <c r="IX107" s="119"/>
      <c r="IY107" s="119"/>
      <c r="IZ107" s="119"/>
      <c r="JA107" s="119"/>
      <c r="JB107" s="119"/>
      <c r="JC107" s="119"/>
      <c r="JD107" s="119"/>
      <c r="JE107" s="119"/>
      <c r="JF107" s="119"/>
    </row>
    <row r="108" spans="1:266" s="117" customFormat="1" ht="54" customHeight="1" x14ac:dyDescent="0.2">
      <c r="A108" s="175">
        <v>53</v>
      </c>
      <c r="B108" s="175" t="s">
        <v>248</v>
      </c>
      <c r="C108" s="175" t="s">
        <v>49</v>
      </c>
      <c r="D108" s="175" t="s">
        <v>342</v>
      </c>
      <c r="E108" s="175">
        <v>1217</v>
      </c>
      <c r="F108" s="249" t="s">
        <v>343</v>
      </c>
      <c r="G108" s="185" t="s">
        <v>29</v>
      </c>
      <c r="H108" s="175" t="s">
        <v>45</v>
      </c>
      <c r="I108" s="176" t="s">
        <v>344</v>
      </c>
      <c r="J108" s="175" t="s">
        <v>49</v>
      </c>
      <c r="K108" s="176" t="s">
        <v>344</v>
      </c>
      <c r="L108" s="183">
        <v>85</v>
      </c>
      <c r="M108" s="180" t="s">
        <v>31</v>
      </c>
      <c r="N108" s="95">
        <v>139328.41</v>
      </c>
      <c r="O108" s="181">
        <v>44249</v>
      </c>
      <c r="P108" s="181">
        <v>44316</v>
      </c>
      <c r="Q108" s="95">
        <v>139328.41</v>
      </c>
      <c r="R108" s="182" t="s">
        <v>39</v>
      </c>
      <c r="S108" s="48">
        <v>255</v>
      </c>
      <c r="T108" s="188">
        <f t="shared" si="5"/>
        <v>1</v>
      </c>
      <c r="U108" s="68">
        <v>139328.41</v>
      </c>
      <c r="V108" s="186" t="s">
        <v>345</v>
      </c>
      <c r="W108" s="186" t="s">
        <v>346</v>
      </c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  <c r="BR108" s="119"/>
      <c r="BS108" s="119"/>
      <c r="BT108" s="119"/>
      <c r="BU108" s="119"/>
      <c r="BV108" s="119"/>
      <c r="BW108" s="119"/>
      <c r="BX108" s="119"/>
      <c r="BY108" s="119"/>
      <c r="BZ108" s="119"/>
      <c r="CA108" s="119"/>
      <c r="CB108" s="119"/>
      <c r="CC108" s="119"/>
      <c r="CD108" s="119"/>
      <c r="CE108" s="119"/>
      <c r="CF108" s="119"/>
      <c r="CG108" s="119"/>
      <c r="CH108" s="119"/>
      <c r="CI108" s="119"/>
      <c r="CJ108" s="119"/>
      <c r="CK108" s="119"/>
      <c r="CL108" s="119"/>
      <c r="CM108" s="119"/>
      <c r="CN108" s="119"/>
      <c r="CO108" s="119"/>
      <c r="CP108" s="119"/>
      <c r="CQ108" s="119"/>
      <c r="CR108" s="119"/>
      <c r="CS108" s="119"/>
      <c r="CT108" s="119"/>
      <c r="CU108" s="119"/>
      <c r="CV108" s="119"/>
      <c r="CW108" s="119"/>
      <c r="CX108" s="119"/>
      <c r="CY108" s="119"/>
      <c r="CZ108" s="119"/>
      <c r="DA108" s="119"/>
      <c r="DB108" s="119"/>
      <c r="DC108" s="119"/>
      <c r="DD108" s="119"/>
      <c r="DE108" s="119"/>
      <c r="DF108" s="119"/>
      <c r="DG108" s="119"/>
      <c r="DH108" s="119"/>
      <c r="DI108" s="119"/>
      <c r="DJ108" s="119"/>
      <c r="DK108" s="119"/>
      <c r="DL108" s="119"/>
      <c r="DM108" s="119"/>
      <c r="DN108" s="119"/>
      <c r="DO108" s="119"/>
      <c r="DP108" s="119"/>
      <c r="DQ108" s="119"/>
      <c r="DR108" s="119"/>
      <c r="DS108" s="119"/>
      <c r="DT108" s="119"/>
      <c r="DU108" s="119"/>
      <c r="DV108" s="119"/>
      <c r="DW108" s="119"/>
      <c r="DX108" s="119"/>
      <c r="DY108" s="119"/>
      <c r="DZ108" s="119"/>
      <c r="EA108" s="119"/>
      <c r="EB108" s="119"/>
      <c r="EC108" s="119"/>
      <c r="ED108" s="119"/>
      <c r="EE108" s="119"/>
      <c r="EF108" s="119"/>
      <c r="EG108" s="119"/>
      <c r="EH108" s="119"/>
      <c r="EI108" s="119"/>
      <c r="EJ108" s="119"/>
      <c r="EK108" s="119"/>
      <c r="EL108" s="119"/>
      <c r="EM108" s="119"/>
      <c r="EN108" s="119"/>
      <c r="EO108" s="119"/>
      <c r="EP108" s="119"/>
      <c r="EQ108" s="119"/>
      <c r="ER108" s="119"/>
      <c r="ES108" s="119"/>
      <c r="ET108" s="119"/>
      <c r="EU108" s="119"/>
      <c r="EV108" s="119"/>
      <c r="EW108" s="119"/>
      <c r="EX108" s="119"/>
      <c r="EY108" s="119"/>
      <c r="EZ108" s="119"/>
      <c r="FA108" s="119"/>
      <c r="FB108" s="119"/>
      <c r="FC108" s="119"/>
      <c r="FD108" s="119"/>
      <c r="FE108" s="119"/>
      <c r="FF108" s="119"/>
      <c r="FG108" s="119"/>
      <c r="FH108" s="119"/>
      <c r="FI108" s="119"/>
      <c r="FJ108" s="119"/>
      <c r="FK108" s="119"/>
      <c r="FL108" s="119"/>
      <c r="FM108" s="119"/>
      <c r="FN108" s="119"/>
      <c r="FO108" s="119"/>
      <c r="FP108" s="119"/>
      <c r="FQ108" s="119"/>
      <c r="FR108" s="119"/>
      <c r="FS108" s="119"/>
      <c r="FT108" s="119"/>
      <c r="FU108" s="119"/>
      <c r="FV108" s="119"/>
      <c r="FW108" s="119"/>
      <c r="FX108" s="119"/>
      <c r="FY108" s="119"/>
      <c r="FZ108" s="119"/>
      <c r="GA108" s="119"/>
      <c r="GB108" s="119"/>
      <c r="GC108" s="119"/>
      <c r="GD108" s="119"/>
      <c r="GE108" s="119"/>
      <c r="GF108" s="119"/>
      <c r="GG108" s="119"/>
      <c r="GH108" s="119"/>
      <c r="GI108" s="119"/>
      <c r="GJ108" s="119"/>
      <c r="GK108" s="119"/>
      <c r="GL108" s="119"/>
      <c r="GM108" s="119"/>
      <c r="GN108" s="119"/>
      <c r="GO108" s="119"/>
      <c r="GP108" s="119"/>
      <c r="GQ108" s="119"/>
      <c r="GR108" s="119"/>
      <c r="GS108" s="119"/>
      <c r="GT108" s="119"/>
      <c r="GU108" s="119"/>
      <c r="GV108" s="119"/>
      <c r="GW108" s="119"/>
      <c r="GX108" s="119"/>
      <c r="GY108" s="119"/>
      <c r="GZ108" s="119"/>
      <c r="HA108" s="119"/>
      <c r="HB108" s="119"/>
      <c r="HC108" s="119"/>
      <c r="HD108" s="119"/>
      <c r="HE108" s="119"/>
      <c r="HF108" s="119"/>
      <c r="HG108" s="119"/>
      <c r="HH108" s="119"/>
      <c r="HI108" s="119"/>
      <c r="HJ108" s="119"/>
      <c r="HK108" s="119"/>
      <c r="HL108" s="119"/>
      <c r="HM108" s="119"/>
      <c r="HN108" s="119"/>
      <c r="HO108" s="119"/>
      <c r="HP108" s="119"/>
      <c r="HQ108" s="119"/>
      <c r="HR108" s="119"/>
      <c r="HS108" s="119"/>
      <c r="HT108" s="119"/>
      <c r="HU108" s="119"/>
      <c r="HV108" s="119"/>
      <c r="HW108" s="119"/>
      <c r="HX108" s="119"/>
      <c r="HY108" s="119"/>
      <c r="HZ108" s="119"/>
      <c r="IA108" s="119"/>
      <c r="IB108" s="119"/>
      <c r="IC108" s="119"/>
      <c r="ID108" s="119"/>
      <c r="IE108" s="119"/>
      <c r="IF108" s="119"/>
      <c r="IG108" s="119"/>
      <c r="IH108" s="119"/>
      <c r="II108" s="119"/>
      <c r="IJ108" s="119"/>
      <c r="IK108" s="119"/>
      <c r="IL108" s="119"/>
      <c r="IM108" s="119"/>
      <c r="IN108" s="119"/>
      <c r="IO108" s="119"/>
      <c r="IP108" s="119"/>
      <c r="IQ108" s="119"/>
      <c r="IR108" s="119"/>
      <c r="IS108" s="119"/>
      <c r="IT108" s="119"/>
      <c r="IU108" s="119"/>
      <c r="IV108" s="119"/>
      <c r="IW108" s="119"/>
      <c r="IX108" s="119"/>
      <c r="IY108" s="119"/>
      <c r="IZ108" s="119"/>
      <c r="JA108" s="119"/>
      <c r="JB108" s="119"/>
      <c r="JC108" s="119"/>
      <c r="JD108" s="119"/>
      <c r="JE108" s="119"/>
      <c r="JF108" s="119"/>
    </row>
    <row r="109" spans="1:266" s="117" customFormat="1" ht="54" customHeight="1" x14ac:dyDescent="0.2">
      <c r="A109" s="175">
        <v>54</v>
      </c>
      <c r="B109" s="175" t="s">
        <v>248</v>
      </c>
      <c r="C109" s="175" t="s">
        <v>49</v>
      </c>
      <c r="D109" s="175" t="s">
        <v>347</v>
      </c>
      <c r="E109" s="175">
        <v>1218</v>
      </c>
      <c r="F109" s="249" t="s">
        <v>348</v>
      </c>
      <c r="G109" s="185" t="s">
        <v>29</v>
      </c>
      <c r="H109" s="175" t="s">
        <v>36</v>
      </c>
      <c r="I109" s="176" t="s">
        <v>269</v>
      </c>
      <c r="J109" s="175" t="s">
        <v>49</v>
      </c>
      <c r="K109" s="176" t="s">
        <v>269</v>
      </c>
      <c r="L109" s="183">
        <v>85</v>
      </c>
      <c r="M109" s="180" t="s">
        <v>31</v>
      </c>
      <c r="N109" s="95">
        <v>103809.35</v>
      </c>
      <c r="O109" s="181">
        <v>44249</v>
      </c>
      <c r="P109" s="181">
        <v>44316</v>
      </c>
      <c r="Q109" s="95">
        <v>103809.35</v>
      </c>
      <c r="R109" s="182" t="s">
        <v>39</v>
      </c>
      <c r="S109" s="48">
        <v>115</v>
      </c>
      <c r="T109" s="188">
        <f t="shared" si="5"/>
        <v>1</v>
      </c>
      <c r="U109" s="68">
        <v>103809.35</v>
      </c>
      <c r="V109" s="186" t="s">
        <v>349</v>
      </c>
      <c r="W109" s="186" t="s">
        <v>350</v>
      </c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  <c r="AV109" s="119"/>
      <c r="AW109" s="119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119"/>
      <c r="BL109" s="119"/>
      <c r="BM109" s="119"/>
      <c r="BN109" s="119"/>
      <c r="BO109" s="119"/>
      <c r="BP109" s="119"/>
      <c r="BQ109" s="119"/>
      <c r="BR109" s="119"/>
      <c r="BS109" s="119"/>
      <c r="BT109" s="119"/>
      <c r="BU109" s="119"/>
      <c r="BV109" s="119"/>
      <c r="BW109" s="119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9"/>
      <c r="CW109" s="119"/>
      <c r="CX109" s="119"/>
      <c r="CY109" s="119"/>
      <c r="CZ109" s="119"/>
      <c r="DA109" s="119"/>
      <c r="DB109" s="119"/>
      <c r="DC109" s="119"/>
      <c r="DD109" s="119"/>
      <c r="DE109" s="119"/>
      <c r="DF109" s="119"/>
      <c r="DG109" s="119"/>
      <c r="DH109" s="119"/>
      <c r="DI109" s="119"/>
      <c r="DJ109" s="119"/>
      <c r="DK109" s="119"/>
      <c r="DL109" s="119"/>
      <c r="DM109" s="119"/>
      <c r="DN109" s="119"/>
      <c r="DO109" s="119"/>
      <c r="DP109" s="119"/>
      <c r="DQ109" s="119"/>
      <c r="DR109" s="119"/>
      <c r="DS109" s="119"/>
      <c r="DT109" s="119"/>
      <c r="DU109" s="119"/>
      <c r="DV109" s="119"/>
      <c r="DW109" s="119"/>
      <c r="DX109" s="119"/>
      <c r="DY109" s="119"/>
      <c r="DZ109" s="119"/>
      <c r="EA109" s="119"/>
      <c r="EB109" s="119"/>
      <c r="EC109" s="119"/>
      <c r="ED109" s="119"/>
      <c r="EE109" s="119"/>
      <c r="EF109" s="119"/>
      <c r="EG109" s="119"/>
      <c r="EH109" s="119"/>
      <c r="EI109" s="119"/>
      <c r="EJ109" s="119"/>
      <c r="EK109" s="119"/>
      <c r="EL109" s="119"/>
      <c r="EM109" s="119"/>
      <c r="EN109" s="119"/>
      <c r="EO109" s="119"/>
      <c r="EP109" s="119"/>
      <c r="EQ109" s="119"/>
      <c r="ER109" s="119"/>
      <c r="ES109" s="119"/>
      <c r="ET109" s="119"/>
      <c r="EU109" s="119"/>
      <c r="EV109" s="119"/>
      <c r="EW109" s="119"/>
      <c r="EX109" s="119"/>
      <c r="EY109" s="119"/>
      <c r="EZ109" s="119"/>
      <c r="FA109" s="119"/>
      <c r="FB109" s="119"/>
      <c r="FC109" s="119"/>
      <c r="FD109" s="119"/>
      <c r="FE109" s="119"/>
      <c r="FF109" s="119"/>
      <c r="FG109" s="119"/>
      <c r="FH109" s="119"/>
      <c r="FI109" s="119"/>
      <c r="FJ109" s="119"/>
      <c r="FK109" s="119"/>
      <c r="FL109" s="119"/>
      <c r="FM109" s="119"/>
      <c r="FN109" s="119"/>
      <c r="FO109" s="119"/>
      <c r="FP109" s="119"/>
      <c r="FQ109" s="119"/>
      <c r="FR109" s="119"/>
      <c r="FS109" s="119"/>
      <c r="FT109" s="119"/>
      <c r="FU109" s="119"/>
      <c r="FV109" s="119"/>
      <c r="FW109" s="119"/>
      <c r="FX109" s="119"/>
      <c r="FY109" s="119"/>
      <c r="FZ109" s="119"/>
      <c r="GA109" s="119"/>
      <c r="GB109" s="119"/>
      <c r="GC109" s="119"/>
      <c r="GD109" s="119"/>
      <c r="GE109" s="119"/>
      <c r="GF109" s="119"/>
      <c r="GG109" s="119"/>
      <c r="GH109" s="119"/>
      <c r="GI109" s="119"/>
      <c r="GJ109" s="119"/>
      <c r="GK109" s="119"/>
      <c r="GL109" s="119"/>
      <c r="GM109" s="119"/>
      <c r="GN109" s="119"/>
      <c r="GO109" s="119"/>
      <c r="GP109" s="119"/>
      <c r="GQ109" s="119"/>
      <c r="GR109" s="119"/>
      <c r="GS109" s="119"/>
      <c r="GT109" s="119"/>
      <c r="GU109" s="119"/>
      <c r="GV109" s="119"/>
      <c r="GW109" s="119"/>
      <c r="GX109" s="119"/>
      <c r="GY109" s="119"/>
      <c r="GZ109" s="119"/>
      <c r="HA109" s="119"/>
      <c r="HB109" s="119"/>
      <c r="HC109" s="119"/>
      <c r="HD109" s="119"/>
      <c r="HE109" s="119"/>
      <c r="HF109" s="119"/>
      <c r="HG109" s="119"/>
      <c r="HH109" s="119"/>
      <c r="HI109" s="119"/>
      <c r="HJ109" s="119"/>
      <c r="HK109" s="119"/>
      <c r="HL109" s="119"/>
      <c r="HM109" s="119"/>
      <c r="HN109" s="119"/>
      <c r="HO109" s="119"/>
      <c r="HP109" s="119"/>
      <c r="HQ109" s="119"/>
      <c r="HR109" s="119"/>
      <c r="HS109" s="119"/>
      <c r="HT109" s="119"/>
      <c r="HU109" s="119"/>
      <c r="HV109" s="119"/>
      <c r="HW109" s="119"/>
      <c r="HX109" s="119"/>
      <c r="HY109" s="119"/>
      <c r="HZ109" s="119"/>
      <c r="IA109" s="119"/>
      <c r="IB109" s="119"/>
      <c r="IC109" s="119"/>
      <c r="ID109" s="119"/>
      <c r="IE109" s="119"/>
      <c r="IF109" s="119"/>
      <c r="IG109" s="119"/>
      <c r="IH109" s="119"/>
      <c r="II109" s="119"/>
      <c r="IJ109" s="119"/>
      <c r="IK109" s="119"/>
      <c r="IL109" s="119"/>
      <c r="IM109" s="119"/>
      <c r="IN109" s="119"/>
      <c r="IO109" s="119"/>
      <c r="IP109" s="119"/>
      <c r="IQ109" s="119"/>
      <c r="IR109" s="119"/>
      <c r="IS109" s="119"/>
      <c r="IT109" s="119"/>
      <c r="IU109" s="119"/>
      <c r="IV109" s="119"/>
      <c r="IW109" s="119"/>
      <c r="IX109" s="119"/>
      <c r="IY109" s="119"/>
      <c r="IZ109" s="119"/>
      <c r="JA109" s="119"/>
      <c r="JB109" s="119"/>
      <c r="JC109" s="119"/>
      <c r="JD109" s="119"/>
      <c r="JE109" s="119"/>
      <c r="JF109" s="119"/>
    </row>
    <row r="110" spans="1:266" s="117" customFormat="1" ht="54" customHeight="1" x14ac:dyDescent="0.2">
      <c r="A110" s="353">
        <v>55</v>
      </c>
      <c r="B110" s="353" t="s">
        <v>248</v>
      </c>
      <c r="C110" s="353" t="s">
        <v>49</v>
      </c>
      <c r="D110" s="353" t="s">
        <v>351</v>
      </c>
      <c r="E110" s="353">
        <v>1219</v>
      </c>
      <c r="F110" s="249" t="s">
        <v>608</v>
      </c>
      <c r="G110" s="372" t="s">
        <v>44</v>
      </c>
      <c r="H110" s="353" t="s">
        <v>45</v>
      </c>
      <c r="I110" s="354" t="s">
        <v>35</v>
      </c>
      <c r="J110" s="353" t="s">
        <v>49</v>
      </c>
      <c r="K110" s="354" t="s">
        <v>35</v>
      </c>
      <c r="L110" s="370">
        <v>195</v>
      </c>
      <c r="M110" s="367" t="s">
        <v>31</v>
      </c>
      <c r="N110" s="95">
        <v>118344.99</v>
      </c>
      <c r="O110" s="368">
        <v>44256</v>
      </c>
      <c r="P110" s="368">
        <v>44330</v>
      </c>
      <c r="Q110" s="95">
        <v>230115.36</v>
      </c>
      <c r="R110" s="369" t="s">
        <v>39</v>
      </c>
      <c r="S110" s="48">
        <v>285</v>
      </c>
      <c r="T110" s="375">
        <f t="shared" si="5"/>
        <v>1.7944854277312456</v>
      </c>
      <c r="U110" s="377">
        <v>212368.36</v>
      </c>
      <c r="V110" s="373" t="s">
        <v>311</v>
      </c>
      <c r="W110" s="373" t="s">
        <v>312</v>
      </c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/>
      <c r="BL110" s="119"/>
      <c r="BM110" s="119"/>
      <c r="BN110" s="119"/>
      <c r="BO110" s="119"/>
      <c r="BP110" s="119"/>
      <c r="BQ110" s="119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19"/>
      <c r="CB110" s="119"/>
      <c r="CC110" s="119"/>
      <c r="CD110" s="119"/>
      <c r="CE110" s="119"/>
      <c r="CF110" s="119"/>
      <c r="CG110" s="119"/>
      <c r="CH110" s="119"/>
      <c r="CI110" s="119"/>
      <c r="CJ110" s="119"/>
      <c r="CK110" s="119"/>
      <c r="CL110" s="119"/>
      <c r="CM110" s="119"/>
      <c r="CN110" s="119"/>
      <c r="CO110" s="119"/>
      <c r="CP110" s="119"/>
      <c r="CQ110" s="119"/>
      <c r="CR110" s="119"/>
      <c r="CS110" s="119"/>
      <c r="CT110" s="119"/>
      <c r="CU110" s="119"/>
      <c r="CV110" s="119"/>
      <c r="CW110" s="119"/>
      <c r="CX110" s="119"/>
      <c r="CY110" s="119"/>
      <c r="CZ110" s="119"/>
      <c r="DA110" s="119"/>
      <c r="DB110" s="119"/>
      <c r="DC110" s="119"/>
      <c r="DD110" s="119"/>
      <c r="DE110" s="119"/>
      <c r="DF110" s="119"/>
      <c r="DG110" s="119"/>
      <c r="DH110" s="119"/>
      <c r="DI110" s="119"/>
      <c r="DJ110" s="119"/>
      <c r="DK110" s="119"/>
      <c r="DL110" s="119"/>
      <c r="DM110" s="119"/>
      <c r="DN110" s="119"/>
      <c r="DO110" s="119"/>
      <c r="DP110" s="119"/>
      <c r="DQ110" s="119"/>
      <c r="DR110" s="119"/>
      <c r="DS110" s="119"/>
      <c r="DT110" s="119"/>
      <c r="DU110" s="119"/>
      <c r="DV110" s="119"/>
      <c r="DW110" s="119"/>
      <c r="DX110" s="119"/>
      <c r="DY110" s="119"/>
      <c r="DZ110" s="119"/>
      <c r="EA110" s="119"/>
      <c r="EB110" s="119"/>
      <c r="EC110" s="119"/>
      <c r="ED110" s="119"/>
      <c r="EE110" s="119"/>
      <c r="EF110" s="119"/>
      <c r="EG110" s="119"/>
      <c r="EH110" s="119"/>
      <c r="EI110" s="119"/>
      <c r="EJ110" s="119"/>
      <c r="EK110" s="119"/>
      <c r="EL110" s="119"/>
      <c r="EM110" s="119"/>
      <c r="EN110" s="119"/>
      <c r="EO110" s="119"/>
      <c r="EP110" s="119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19"/>
      <c r="FA110" s="119"/>
      <c r="FB110" s="119"/>
      <c r="FC110" s="119"/>
      <c r="FD110" s="119"/>
      <c r="FE110" s="119"/>
      <c r="FF110" s="119"/>
      <c r="FG110" s="119"/>
      <c r="FH110" s="119"/>
      <c r="FI110" s="119"/>
      <c r="FJ110" s="119"/>
      <c r="FK110" s="119"/>
      <c r="FL110" s="119"/>
      <c r="FM110" s="119"/>
      <c r="FN110" s="119"/>
      <c r="FO110" s="119"/>
      <c r="FP110" s="119"/>
      <c r="FQ110" s="119"/>
      <c r="FR110" s="119"/>
      <c r="FS110" s="119"/>
      <c r="FT110" s="119"/>
      <c r="FU110" s="119"/>
      <c r="FV110" s="119"/>
      <c r="FW110" s="119"/>
      <c r="FX110" s="119"/>
      <c r="FY110" s="119"/>
      <c r="FZ110" s="119"/>
      <c r="GA110" s="119"/>
      <c r="GB110" s="119"/>
      <c r="GC110" s="119"/>
      <c r="GD110" s="119"/>
      <c r="GE110" s="119"/>
      <c r="GF110" s="119"/>
      <c r="GG110" s="119"/>
      <c r="GH110" s="119"/>
      <c r="GI110" s="119"/>
      <c r="GJ110" s="119"/>
      <c r="GK110" s="119"/>
      <c r="GL110" s="119"/>
      <c r="GM110" s="119"/>
      <c r="GN110" s="119"/>
      <c r="GO110" s="119"/>
      <c r="GP110" s="119"/>
      <c r="GQ110" s="119"/>
      <c r="GR110" s="119"/>
      <c r="GS110" s="119"/>
      <c r="GT110" s="119"/>
      <c r="GU110" s="119"/>
      <c r="GV110" s="119"/>
      <c r="GW110" s="119"/>
      <c r="GX110" s="119"/>
      <c r="GY110" s="119"/>
      <c r="GZ110" s="119"/>
      <c r="HA110" s="119"/>
      <c r="HB110" s="119"/>
      <c r="HC110" s="119"/>
      <c r="HD110" s="119"/>
      <c r="HE110" s="119"/>
      <c r="HF110" s="119"/>
      <c r="HG110" s="119"/>
      <c r="HH110" s="119"/>
      <c r="HI110" s="119"/>
      <c r="HJ110" s="119"/>
      <c r="HK110" s="119"/>
      <c r="HL110" s="119"/>
      <c r="HM110" s="119"/>
      <c r="HN110" s="119"/>
      <c r="HO110" s="119"/>
      <c r="HP110" s="119"/>
      <c r="HQ110" s="119"/>
      <c r="HR110" s="119"/>
      <c r="HS110" s="119"/>
      <c r="HT110" s="119"/>
      <c r="HU110" s="119"/>
      <c r="HV110" s="119"/>
      <c r="HW110" s="119"/>
      <c r="HX110" s="119"/>
      <c r="HY110" s="119"/>
      <c r="HZ110" s="119"/>
      <c r="IA110" s="119"/>
      <c r="IB110" s="119"/>
      <c r="IC110" s="119"/>
      <c r="ID110" s="119"/>
      <c r="IE110" s="119"/>
      <c r="IF110" s="119"/>
      <c r="IG110" s="119"/>
      <c r="IH110" s="119"/>
      <c r="II110" s="119"/>
      <c r="IJ110" s="119"/>
      <c r="IK110" s="119"/>
      <c r="IL110" s="119"/>
      <c r="IM110" s="119"/>
      <c r="IN110" s="119"/>
      <c r="IO110" s="119"/>
      <c r="IP110" s="119"/>
      <c r="IQ110" s="119"/>
      <c r="IR110" s="119"/>
      <c r="IS110" s="119"/>
      <c r="IT110" s="119"/>
      <c r="IU110" s="119"/>
      <c r="IV110" s="119"/>
      <c r="IW110" s="119"/>
      <c r="IX110" s="119"/>
      <c r="IY110" s="119"/>
      <c r="IZ110" s="119"/>
      <c r="JA110" s="119"/>
      <c r="JB110" s="119"/>
      <c r="JC110" s="119"/>
      <c r="JD110" s="119"/>
      <c r="JE110" s="119"/>
      <c r="JF110" s="119"/>
    </row>
    <row r="111" spans="1:266" s="117" customFormat="1" ht="54" customHeight="1" x14ac:dyDescent="0.2">
      <c r="A111" s="353"/>
      <c r="B111" s="353"/>
      <c r="C111" s="353"/>
      <c r="D111" s="353"/>
      <c r="E111" s="353"/>
      <c r="F111" s="249" t="s">
        <v>353</v>
      </c>
      <c r="G111" s="372"/>
      <c r="H111" s="353"/>
      <c r="I111" s="354"/>
      <c r="J111" s="353"/>
      <c r="K111" s="354"/>
      <c r="L111" s="370"/>
      <c r="M111" s="367"/>
      <c r="N111" s="95">
        <v>94023.37</v>
      </c>
      <c r="O111" s="368"/>
      <c r="P111" s="368"/>
      <c r="Q111" s="95">
        <v>94023.37</v>
      </c>
      <c r="R111" s="369"/>
      <c r="S111" s="48">
        <v>268</v>
      </c>
      <c r="T111" s="375"/>
      <c r="U111" s="377"/>
      <c r="V111" s="373"/>
      <c r="W111" s="373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19"/>
      <c r="BF111" s="119"/>
      <c r="BG111" s="119"/>
      <c r="BH111" s="119"/>
      <c r="BI111" s="119"/>
      <c r="BJ111" s="119"/>
      <c r="BK111" s="119"/>
      <c r="BL111" s="119"/>
      <c r="BM111" s="119"/>
      <c r="BN111" s="119"/>
      <c r="BO111" s="119"/>
      <c r="BP111" s="119"/>
      <c r="BQ111" s="119"/>
      <c r="BR111" s="119"/>
      <c r="BS111" s="119"/>
      <c r="BT111" s="119"/>
      <c r="BU111" s="119"/>
      <c r="BV111" s="119"/>
      <c r="BW111" s="119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9"/>
      <c r="CW111" s="119"/>
      <c r="CX111" s="119"/>
      <c r="CY111" s="119"/>
      <c r="CZ111" s="119"/>
      <c r="DA111" s="119"/>
      <c r="DB111" s="119"/>
      <c r="DC111" s="119"/>
      <c r="DD111" s="119"/>
      <c r="DE111" s="119"/>
      <c r="DF111" s="119"/>
      <c r="DG111" s="119"/>
      <c r="DH111" s="119"/>
      <c r="DI111" s="119"/>
      <c r="DJ111" s="119"/>
      <c r="DK111" s="119"/>
      <c r="DL111" s="119"/>
      <c r="DM111" s="119"/>
      <c r="DN111" s="119"/>
      <c r="DO111" s="119"/>
      <c r="DP111" s="119"/>
      <c r="DQ111" s="119"/>
      <c r="DR111" s="119"/>
      <c r="DS111" s="119"/>
      <c r="DT111" s="119"/>
      <c r="DU111" s="119"/>
      <c r="DV111" s="119"/>
      <c r="DW111" s="119"/>
      <c r="DX111" s="119"/>
      <c r="DY111" s="119"/>
      <c r="DZ111" s="119"/>
      <c r="EA111" s="119"/>
      <c r="EB111" s="119"/>
      <c r="EC111" s="119"/>
      <c r="ED111" s="119"/>
      <c r="EE111" s="119"/>
      <c r="EF111" s="119"/>
      <c r="EG111" s="119"/>
      <c r="EH111" s="119"/>
      <c r="EI111" s="119"/>
      <c r="EJ111" s="119"/>
      <c r="EK111" s="119"/>
      <c r="EL111" s="119"/>
      <c r="EM111" s="119"/>
      <c r="EN111" s="119"/>
      <c r="EO111" s="119"/>
      <c r="EP111" s="119"/>
      <c r="EQ111" s="119"/>
      <c r="ER111" s="119"/>
      <c r="ES111" s="119"/>
      <c r="ET111" s="119"/>
      <c r="EU111" s="119"/>
      <c r="EV111" s="119"/>
      <c r="EW111" s="119"/>
      <c r="EX111" s="119"/>
      <c r="EY111" s="119"/>
      <c r="EZ111" s="119"/>
      <c r="FA111" s="119"/>
      <c r="FB111" s="119"/>
      <c r="FC111" s="119"/>
      <c r="FD111" s="119"/>
      <c r="FE111" s="119"/>
      <c r="FF111" s="119"/>
      <c r="FG111" s="119"/>
      <c r="FH111" s="119"/>
      <c r="FI111" s="119"/>
      <c r="FJ111" s="119"/>
      <c r="FK111" s="119"/>
      <c r="FL111" s="119"/>
      <c r="FM111" s="119"/>
      <c r="FN111" s="119"/>
      <c r="FO111" s="119"/>
      <c r="FP111" s="119"/>
      <c r="FQ111" s="119"/>
      <c r="FR111" s="119"/>
      <c r="FS111" s="119"/>
      <c r="FT111" s="119"/>
      <c r="FU111" s="119"/>
      <c r="FV111" s="119"/>
      <c r="FW111" s="119"/>
      <c r="FX111" s="119"/>
      <c r="FY111" s="119"/>
      <c r="FZ111" s="119"/>
      <c r="GA111" s="119"/>
      <c r="GB111" s="119"/>
      <c r="GC111" s="119"/>
      <c r="GD111" s="119"/>
      <c r="GE111" s="119"/>
      <c r="GF111" s="119"/>
      <c r="GG111" s="119"/>
      <c r="GH111" s="119"/>
      <c r="GI111" s="119"/>
      <c r="GJ111" s="119"/>
      <c r="GK111" s="119"/>
      <c r="GL111" s="119"/>
      <c r="GM111" s="119"/>
      <c r="GN111" s="119"/>
      <c r="GO111" s="119"/>
      <c r="GP111" s="119"/>
      <c r="GQ111" s="119"/>
      <c r="GR111" s="119"/>
      <c r="GS111" s="119"/>
      <c r="GT111" s="119"/>
      <c r="GU111" s="119"/>
      <c r="GV111" s="119"/>
      <c r="GW111" s="119"/>
      <c r="GX111" s="119"/>
      <c r="GY111" s="119"/>
      <c r="GZ111" s="119"/>
      <c r="HA111" s="119"/>
      <c r="HB111" s="119"/>
      <c r="HC111" s="119"/>
      <c r="HD111" s="119"/>
      <c r="HE111" s="119"/>
      <c r="HF111" s="119"/>
      <c r="HG111" s="119"/>
      <c r="HH111" s="119"/>
      <c r="HI111" s="119"/>
      <c r="HJ111" s="119"/>
      <c r="HK111" s="119"/>
      <c r="HL111" s="119"/>
      <c r="HM111" s="119"/>
      <c r="HN111" s="119"/>
      <c r="HO111" s="119"/>
      <c r="HP111" s="119"/>
      <c r="HQ111" s="119"/>
      <c r="HR111" s="119"/>
      <c r="HS111" s="119"/>
      <c r="HT111" s="119"/>
      <c r="HU111" s="119"/>
      <c r="HV111" s="119"/>
      <c r="HW111" s="119"/>
      <c r="HX111" s="119"/>
      <c r="HY111" s="119"/>
      <c r="HZ111" s="119"/>
      <c r="IA111" s="119"/>
      <c r="IB111" s="119"/>
      <c r="IC111" s="119"/>
      <c r="ID111" s="119"/>
      <c r="IE111" s="119"/>
      <c r="IF111" s="119"/>
      <c r="IG111" s="119"/>
      <c r="IH111" s="119"/>
      <c r="II111" s="119"/>
      <c r="IJ111" s="119"/>
      <c r="IK111" s="119"/>
      <c r="IL111" s="119"/>
      <c r="IM111" s="119"/>
      <c r="IN111" s="119"/>
      <c r="IO111" s="119"/>
      <c r="IP111" s="119"/>
      <c r="IQ111" s="119"/>
      <c r="IR111" s="119"/>
      <c r="IS111" s="119"/>
      <c r="IT111" s="119"/>
      <c r="IU111" s="119"/>
      <c r="IV111" s="119"/>
      <c r="IW111" s="119"/>
      <c r="IX111" s="119"/>
      <c r="IY111" s="119"/>
      <c r="IZ111" s="119"/>
      <c r="JA111" s="119"/>
      <c r="JB111" s="119"/>
      <c r="JC111" s="119"/>
      <c r="JD111" s="119"/>
      <c r="JE111" s="119"/>
      <c r="JF111" s="119"/>
    </row>
    <row r="112" spans="1:266" ht="25.5" customHeight="1" thickBot="1" x14ac:dyDescent="0.25">
      <c r="A112" s="192">
        <v>56</v>
      </c>
      <c r="B112" s="192" t="s">
        <v>248</v>
      </c>
      <c r="C112" s="192" t="s">
        <v>49</v>
      </c>
      <c r="D112" s="192" t="s">
        <v>354</v>
      </c>
      <c r="E112" s="192">
        <v>1220</v>
      </c>
      <c r="F112" s="103" t="s">
        <v>355</v>
      </c>
      <c r="G112" s="207" t="s">
        <v>29</v>
      </c>
      <c r="H112" s="192" t="s">
        <v>36</v>
      </c>
      <c r="I112" s="220" t="s">
        <v>35</v>
      </c>
      <c r="J112" s="192" t="s">
        <v>49</v>
      </c>
      <c r="K112" s="220" t="s">
        <v>35</v>
      </c>
      <c r="L112" s="270">
        <v>85</v>
      </c>
      <c r="M112" s="211" t="s">
        <v>31</v>
      </c>
      <c r="N112" s="108">
        <v>63186.36</v>
      </c>
      <c r="O112" s="222">
        <v>44256</v>
      </c>
      <c r="P112" s="222">
        <v>44295</v>
      </c>
      <c r="Q112" s="108">
        <v>63186.36</v>
      </c>
      <c r="R112" s="215" t="s">
        <v>39</v>
      </c>
      <c r="S112" s="113">
        <v>98</v>
      </c>
      <c r="T112" s="218">
        <f>U112*100%/N112</f>
        <v>1</v>
      </c>
      <c r="U112" s="121">
        <v>63186.36</v>
      </c>
      <c r="V112" s="214" t="s">
        <v>356</v>
      </c>
      <c r="W112" s="214" t="s">
        <v>357</v>
      </c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119"/>
      <c r="AS112" s="119"/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  <c r="BH112" s="119"/>
      <c r="BI112" s="119"/>
      <c r="BJ112" s="119"/>
      <c r="BK112" s="119"/>
      <c r="BL112" s="119"/>
      <c r="BM112" s="119"/>
      <c r="BN112" s="119"/>
      <c r="BO112" s="119"/>
      <c r="BP112" s="119"/>
      <c r="BQ112" s="119"/>
      <c r="BR112" s="119"/>
      <c r="BS112" s="119"/>
      <c r="BT112" s="119"/>
      <c r="BU112" s="119"/>
      <c r="BV112" s="119"/>
      <c r="BW112" s="119"/>
      <c r="BX112" s="119"/>
      <c r="BY112" s="119"/>
      <c r="BZ112" s="119"/>
      <c r="CA112" s="119"/>
      <c r="CB112" s="119"/>
      <c r="CC112" s="119"/>
      <c r="CD112" s="119"/>
      <c r="CE112" s="119"/>
      <c r="CF112" s="119"/>
      <c r="CG112" s="119"/>
      <c r="CH112" s="119"/>
      <c r="CI112" s="119"/>
      <c r="CJ112" s="119"/>
      <c r="CK112" s="119"/>
      <c r="CL112" s="119"/>
      <c r="CM112" s="119"/>
      <c r="CN112" s="119"/>
      <c r="CO112" s="119"/>
      <c r="CP112" s="119"/>
      <c r="CQ112" s="119"/>
      <c r="CR112" s="119"/>
      <c r="CS112" s="119"/>
      <c r="CT112" s="119"/>
      <c r="CU112" s="119"/>
      <c r="CV112" s="119"/>
      <c r="CW112" s="119"/>
      <c r="CX112" s="119"/>
      <c r="CY112" s="119"/>
      <c r="CZ112" s="119"/>
      <c r="DA112" s="119"/>
      <c r="DB112" s="119"/>
      <c r="DC112" s="119"/>
      <c r="DD112" s="119"/>
      <c r="DE112" s="119"/>
      <c r="DF112" s="119"/>
      <c r="DG112" s="119"/>
      <c r="DH112" s="119"/>
      <c r="DI112" s="119"/>
      <c r="DJ112" s="119"/>
      <c r="DK112" s="119"/>
      <c r="DL112" s="119"/>
      <c r="DM112" s="119"/>
      <c r="DN112" s="119"/>
      <c r="DO112" s="119"/>
      <c r="DP112" s="119"/>
      <c r="DQ112" s="119"/>
      <c r="DR112" s="119"/>
      <c r="DS112" s="119"/>
      <c r="DT112" s="119"/>
      <c r="DU112" s="119"/>
      <c r="DV112" s="119"/>
      <c r="DW112" s="119"/>
      <c r="DX112" s="119"/>
      <c r="DY112" s="119"/>
      <c r="DZ112" s="119"/>
      <c r="EA112" s="119"/>
      <c r="EB112" s="119"/>
      <c r="EC112" s="119"/>
      <c r="ED112" s="119"/>
      <c r="EE112" s="119"/>
      <c r="EF112" s="119"/>
      <c r="EG112" s="119"/>
      <c r="EH112" s="119"/>
      <c r="EI112" s="119"/>
      <c r="EJ112" s="119"/>
      <c r="EK112" s="119"/>
      <c r="EL112" s="119"/>
      <c r="EM112" s="119"/>
      <c r="EN112" s="119"/>
      <c r="EO112" s="119"/>
      <c r="EP112" s="119"/>
      <c r="EQ112" s="119"/>
      <c r="ER112" s="119"/>
      <c r="ES112" s="119"/>
      <c r="ET112" s="119"/>
      <c r="EU112" s="119"/>
      <c r="EV112" s="119"/>
      <c r="EW112" s="119"/>
      <c r="EX112" s="119"/>
      <c r="EY112" s="119"/>
      <c r="EZ112" s="119"/>
      <c r="FA112" s="119"/>
      <c r="FB112" s="119"/>
      <c r="FC112" s="119"/>
      <c r="FD112" s="119"/>
      <c r="FE112" s="119"/>
      <c r="FF112" s="119"/>
      <c r="FG112" s="119"/>
      <c r="FH112" s="119"/>
      <c r="FI112" s="119"/>
      <c r="FJ112" s="119"/>
      <c r="FK112" s="119"/>
      <c r="FL112" s="119"/>
      <c r="FM112" s="119"/>
      <c r="FN112" s="119"/>
      <c r="FO112" s="119"/>
      <c r="FP112" s="119"/>
      <c r="FQ112" s="119"/>
      <c r="FR112" s="119"/>
      <c r="FS112" s="119"/>
      <c r="FT112" s="119"/>
      <c r="FU112" s="119"/>
      <c r="FV112" s="119"/>
      <c r="FW112" s="119"/>
      <c r="FX112" s="119"/>
      <c r="FY112" s="119"/>
      <c r="FZ112" s="119"/>
      <c r="GA112" s="119"/>
      <c r="GB112" s="119"/>
      <c r="GC112" s="119"/>
      <c r="GD112" s="119"/>
      <c r="GE112" s="119"/>
      <c r="GF112" s="119"/>
      <c r="GG112" s="119"/>
      <c r="GH112" s="119"/>
      <c r="GI112" s="119"/>
      <c r="GJ112" s="119"/>
      <c r="GK112" s="119"/>
      <c r="GL112" s="119"/>
      <c r="GM112" s="119"/>
      <c r="GN112" s="119"/>
      <c r="GO112" s="119"/>
      <c r="GP112" s="119"/>
      <c r="GQ112" s="119"/>
      <c r="GR112" s="119"/>
      <c r="GS112" s="119"/>
      <c r="GT112" s="119"/>
      <c r="GU112" s="119"/>
      <c r="GV112" s="119"/>
      <c r="GW112" s="119"/>
      <c r="GX112" s="119"/>
      <c r="GY112" s="119"/>
      <c r="GZ112" s="119"/>
      <c r="HA112" s="119"/>
      <c r="HB112" s="119"/>
      <c r="HC112" s="119"/>
      <c r="HD112" s="119"/>
      <c r="HE112" s="119"/>
      <c r="HF112" s="119"/>
      <c r="HG112" s="119"/>
      <c r="HH112" s="119"/>
      <c r="HI112" s="119"/>
      <c r="HJ112" s="119"/>
      <c r="HK112" s="119"/>
      <c r="HL112" s="119"/>
      <c r="HM112" s="119"/>
      <c r="HN112" s="119"/>
      <c r="HO112" s="119"/>
      <c r="HP112" s="119"/>
      <c r="HQ112" s="119"/>
      <c r="HR112" s="119"/>
      <c r="HS112" s="119"/>
      <c r="HT112" s="119"/>
      <c r="HU112" s="119"/>
      <c r="HV112" s="119"/>
      <c r="HW112" s="119"/>
      <c r="HX112" s="119"/>
      <c r="HY112" s="119"/>
      <c r="HZ112" s="119"/>
      <c r="IA112" s="119"/>
      <c r="IB112" s="119"/>
      <c r="IC112" s="119"/>
      <c r="ID112" s="119"/>
      <c r="IE112" s="119"/>
      <c r="IF112" s="119"/>
      <c r="IG112" s="119"/>
      <c r="IH112" s="119"/>
      <c r="II112" s="119"/>
      <c r="IJ112" s="119"/>
      <c r="IK112" s="119"/>
      <c r="IL112" s="119"/>
      <c r="IM112" s="119"/>
      <c r="IN112" s="119"/>
      <c r="IO112" s="119"/>
      <c r="IP112" s="119"/>
      <c r="IQ112" s="119"/>
      <c r="IR112" s="119"/>
      <c r="IS112" s="119"/>
      <c r="IT112" s="119"/>
      <c r="IU112" s="119"/>
      <c r="IV112" s="119"/>
      <c r="IW112" s="119"/>
      <c r="IX112" s="119"/>
      <c r="IY112" s="119"/>
      <c r="IZ112" s="119"/>
      <c r="JA112" s="119"/>
      <c r="JB112" s="119"/>
      <c r="JC112" s="119"/>
      <c r="JD112" s="119"/>
      <c r="JE112" s="119"/>
      <c r="JF112" s="119"/>
    </row>
    <row r="113" spans="1:267" s="117" customFormat="1" ht="26.25" customHeight="1" thickBot="1" x14ac:dyDescent="0.25">
      <c r="A113" s="446" t="s">
        <v>715</v>
      </c>
      <c r="B113" s="447"/>
      <c r="C113" s="447"/>
      <c r="D113" s="447"/>
      <c r="E113" s="447"/>
      <c r="F113" s="447"/>
      <c r="G113" s="447"/>
      <c r="H113" s="447"/>
      <c r="I113" s="447"/>
      <c r="J113" s="447"/>
      <c r="K113" s="447"/>
      <c r="L113" s="447"/>
      <c r="M113" s="447"/>
      <c r="N113" s="447"/>
      <c r="O113" s="447"/>
      <c r="P113" s="447"/>
      <c r="Q113" s="447"/>
      <c r="R113" s="447"/>
      <c r="S113" s="447"/>
      <c r="T113" s="447"/>
      <c r="U113" s="447"/>
      <c r="V113" s="447"/>
      <c r="W113" s="448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  <c r="AV113" s="119"/>
      <c r="AW113" s="119"/>
      <c r="AX113" s="119"/>
      <c r="AY113" s="119"/>
      <c r="AZ113" s="119"/>
      <c r="BA113" s="119"/>
      <c r="BB113" s="119"/>
      <c r="BC113" s="119"/>
      <c r="BD113" s="119"/>
      <c r="BE113" s="119"/>
      <c r="BF113" s="119"/>
      <c r="BG113" s="119"/>
      <c r="BH113" s="119"/>
      <c r="BI113" s="119"/>
      <c r="BJ113" s="119"/>
      <c r="BK113" s="119"/>
      <c r="BL113" s="119"/>
      <c r="BM113" s="119"/>
      <c r="BN113" s="119"/>
      <c r="BO113" s="119"/>
      <c r="BP113" s="119"/>
      <c r="BQ113" s="119"/>
      <c r="BR113" s="119"/>
      <c r="BS113" s="119"/>
      <c r="BT113" s="119"/>
      <c r="BU113" s="119"/>
      <c r="BV113" s="119"/>
      <c r="BW113" s="119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9"/>
      <c r="CW113" s="119"/>
      <c r="CX113" s="119"/>
      <c r="CY113" s="119"/>
      <c r="CZ113" s="119"/>
      <c r="DA113" s="119"/>
      <c r="DB113" s="119"/>
      <c r="DC113" s="119"/>
      <c r="DD113" s="119"/>
      <c r="DE113" s="119"/>
      <c r="DF113" s="119"/>
      <c r="DG113" s="119"/>
      <c r="DH113" s="119"/>
      <c r="DI113" s="119"/>
      <c r="DJ113" s="119"/>
      <c r="DK113" s="119"/>
      <c r="DL113" s="119"/>
      <c r="DM113" s="119"/>
      <c r="DN113" s="119"/>
      <c r="DO113" s="119"/>
      <c r="DP113" s="119"/>
      <c r="DQ113" s="119"/>
      <c r="DR113" s="119"/>
      <c r="DS113" s="119"/>
      <c r="DT113" s="119"/>
      <c r="DU113" s="119"/>
      <c r="DV113" s="119"/>
      <c r="DW113" s="119"/>
      <c r="DX113" s="119"/>
      <c r="DY113" s="119"/>
      <c r="DZ113" s="119"/>
      <c r="EA113" s="119"/>
      <c r="EB113" s="119"/>
      <c r="EC113" s="119"/>
      <c r="ED113" s="119"/>
      <c r="EE113" s="119"/>
      <c r="EF113" s="119"/>
      <c r="EG113" s="119"/>
      <c r="EH113" s="119"/>
      <c r="EI113" s="119"/>
      <c r="EJ113" s="119"/>
      <c r="EK113" s="119"/>
      <c r="EL113" s="119"/>
      <c r="EM113" s="119"/>
      <c r="EN113" s="119"/>
      <c r="EO113" s="119"/>
      <c r="EP113" s="119"/>
      <c r="EQ113" s="119"/>
      <c r="ER113" s="119"/>
      <c r="ES113" s="119"/>
      <c r="ET113" s="119"/>
      <c r="EU113" s="119"/>
      <c r="EV113" s="119"/>
      <c r="EW113" s="119"/>
      <c r="EX113" s="119"/>
      <c r="EY113" s="119"/>
      <c r="EZ113" s="119"/>
      <c r="FA113" s="119"/>
      <c r="FB113" s="119"/>
      <c r="FC113" s="119"/>
      <c r="FD113" s="119"/>
      <c r="FE113" s="119"/>
      <c r="FF113" s="119"/>
      <c r="FG113" s="119"/>
      <c r="FH113" s="119"/>
      <c r="FI113" s="119"/>
      <c r="FJ113" s="119"/>
      <c r="FK113" s="119"/>
      <c r="FL113" s="119"/>
      <c r="FM113" s="119"/>
      <c r="FN113" s="119"/>
      <c r="FO113" s="119"/>
      <c r="FP113" s="119"/>
      <c r="FQ113" s="119"/>
      <c r="FR113" s="119"/>
      <c r="FS113" s="119"/>
      <c r="FT113" s="119"/>
      <c r="FU113" s="119"/>
      <c r="FV113" s="119"/>
      <c r="FW113" s="119"/>
      <c r="FX113" s="119"/>
      <c r="FY113" s="119"/>
      <c r="FZ113" s="119"/>
      <c r="GA113" s="119"/>
      <c r="GB113" s="119"/>
      <c r="GC113" s="119"/>
      <c r="GD113" s="119"/>
      <c r="GE113" s="119"/>
      <c r="GF113" s="119"/>
      <c r="GG113" s="119"/>
      <c r="GH113" s="119"/>
      <c r="GI113" s="119"/>
      <c r="GJ113" s="119"/>
      <c r="GK113" s="119"/>
      <c r="GL113" s="119"/>
      <c r="GM113" s="119"/>
      <c r="GN113" s="119"/>
      <c r="GO113" s="119"/>
      <c r="GP113" s="119"/>
      <c r="GQ113" s="119"/>
      <c r="GR113" s="119"/>
      <c r="GS113" s="119"/>
      <c r="GT113" s="119"/>
      <c r="GU113" s="119"/>
      <c r="GV113" s="119"/>
      <c r="GW113" s="119"/>
      <c r="GX113" s="119"/>
      <c r="GY113" s="119"/>
      <c r="GZ113" s="119"/>
      <c r="HA113" s="119"/>
      <c r="HB113" s="119"/>
      <c r="HC113" s="119"/>
      <c r="HD113" s="119"/>
      <c r="HE113" s="119"/>
      <c r="HF113" s="119"/>
      <c r="HG113" s="119"/>
      <c r="HH113" s="119"/>
      <c r="HI113" s="119"/>
      <c r="HJ113" s="119"/>
      <c r="HK113" s="119"/>
      <c r="HL113" s="119"/>
      <c r="HM113" s="119"/>
      <c r="HN113" s="119"/>
      <c r="HO113" s="119"/>
      <c r="HP113" s="119"/>
      <c r="HQ113" s="119"/>
      <c r="HR113" s="119"/>
      <c r="HS113" s="119"/>
      <c r="HT113" s="119"/>
      <c r="HU113" s="119"/>
      <c r="HV113" s="119"/>
      <c r="HW113" s="119"/>
      <c r="HX113" s="119"/>
      <c r="HY113" s="119"/>
      <c r="HZ113" s="119"/>
      <c r="IA113" s="119"/>
      <c r="IB113" s="119"/>
      <c r="IC113" s="119"/>
      <c r="ID113" s="119"/>
      <c r="IE113" s="119"/>
      <c r="IF113" s="119"/>
      <c r="IG113" s="119"/>
      <c r="IH113" s="119"/>
      <c r="II113" s="119"/>
      <c r="IJ113" s="119"/>
      <c r="IK113" s="119"/>
      <c r="IL113" s="119"/>
      <c r="IM113" s="119"/>
      <c r="IN113" s="119"/>
      <c r="IO113" s="119"/>
      <c r="IP113" s="119"/>
      <c r="IQ113" s="119"/>
      <c r="IR113" s="119"/>
      <c r="IS113" s="119"/>
      <c r="IT113" s="119"/>
      <c r="IU113" s="119"/>
      <c r="IV113" s="119"/>
      <c r="IW113" s="119"/>
      <c r="IX113" s="119"/>
      <c r="IY113" s="119"/>
      <c r="IZ113" s="119"/>
      <c r="JA113" s="119"/>
      <c r="JB113" s="119"/>
      <c r="JC113" s="119"/>
      <c r="JD113" s="119"/>
      <c r="JE113" s="119"/>
      <c r="JF113" s="119"/>
      <c r="JG113" s="119"/>
    </row>
    <row r="114" spans="1:267" s="117" customFormat="1" ht="69" customHeight="1" x14ac:dyDescent="0.2">
      <c r="A114" s="193">
        <v>57</v>
      </c>
      <c r="B114" s="193" t="s">
        <v>361</v>
      </c>
      <c r="C114" s="194" t="s">
        <v>47</v>
      </c>
      <c r="D114" s="194" t="s">
        <v>362</v>
      </c>
      <c r="E114" s="195" t="s">
        <v>363</v>
      </c>
      <c r="F114" s="197" t="s">
        <v>364</v>
      </c>
      <c r="G114" s="208" t="s">
        <v>29</v>
      </c>
      <c r="H114" s="193" t="s">
        <v>48</v>
      </c>
      <c r="I114" s="194" t="s">
        <v>30</v>
      </c>
      <c r="J114" s="194" t="s">
        <v>47</v>
      </c>
      <c r="K114" s="194" t="s">
        <v>30</v>
      </c>
      <c r="L114" s="203">
        <v>150</v>
      </c>
      <c r="M114" s="204" t="s">
        <v>31</v>
      </c>
      <c r="N114" s="126">
        <v>559500</v>
      </c>
      <c r="O114" s="205">
        <v>44263</v>
      </c>
      <c r="P114" s="213">
        <v>44337</v>
      </c>
      <c r="Q114" s="217">
        <f t="shared" ref="Q114:Q132" si="6">N114/S114</f>
        <v>12.501117168647779</v>
      </c>
      <c r="R114" s="200" t="s">
        <v>34</v>
      </c>
      <c r="S114" s="128">
        <v>44756</v>
      </c>
      <c r="T114" s="219">
        <f>U114*100%/N114</f>
        <v>0.41541419124218049</v>
      </c>
      <c r="U114" s="201">
        <v>232424.24</v>
      </c>
      <c r="V114" s="273" t="s">
        <v>365</v>
      </c>
      <c r="W114" s="273" t="s">
        <v>366</v>
      </c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19"/>
      <c r="CB114" s="119"/>
      <c r="CC114" s="119"/>
      <c r="CD114" s="119"/>
      <c r="CE114" s="119"/>
      <c r="CF114" s="119"/>
      <c r="CG114" s="119"/>
      <c r="CH114" s="119"/>
      <c r="CI114" s="119"/>
      <c r="CJ114" s="119"/>
      <c r="CK114" s="119"/>
      <c r="CL114" s="119"/>
      <c r="CM114" s="119"/>
      <c r="CN114" s="119"/>
      <c r="CO114" s="119"/>
      <c r="CP114" s="119"/>
      <c r="CQ114" s="119"/>
      <c r="CR114" s="119"/>
      <c r="CS114" s="119"/>
      <c r="CT114" s="119"/>
      <c r="CU114" s="119"/>
      <c r="CV114" s="119"/>
      <c r="CW114" s="119"/>
      <c r="CX114" s="119"/>
      <c r="CY114" s="119"/>
      <c r="CZ114" s="119"/>
      <c r="DA114" s="119"/>
      <c r="DB114" s="119"/>
      <c r="DC114" s="119"/>
      <c r="DD114" s="119"/>
      <c r="DE114" s="119"/>
      <c r="DF114" s="119"/>
      <c r="DG114" s="119"/>
      <c r="DH114" s="119"/>
      <c r="DI114" s="119"/>
      <c r="DJ114" s="119"/>
      <c r="DK114" s="119"/>
      <c r="DL114" s="119"/>
      <c r="DM114" s="119"/>
      <c r="DN114" s="119"/>
      <c r="DO114" s="119"/>
      <c r="DP114" s="119"/>
      <c r="DQ114" s="119"/>
      <c r="DR114" s="119"/>
      <c r="DS114" s="119"/>
      <c r="DT114" s="119"/>
      <c r="DU114" s="119"/>
      <c r="DV114" s="119"/>
      <c r="DW114" s="119"/>
      <c r="DX114" s="119"/>
      <c r="DY114" s="119"/>
      <c r="DZ114" s="119"/>
      <c r="EA114" s="119"/>
      <c r="EB114" s="119"/>
      <c r="EC114" s="119"/>
      <c r="ED114" s="119"/>
      <c r="EE114" s="119"/>
      <c r="EF114" s="119"/>
      <c r="EG114" s="119"/>
      <c r="EH114" s="119"/>
      <c r="EI114" s="119"/>
      <c r="EJ114" s="119"/>
      <c r="EK114" s="119"/>
      <c r="EL114" s="119"/>
      <c r="EM114" s="119"/>
      <c r="EN114" s="119"/>
      <c r="EO114" s="119"/>
      <c r="EP114" s="119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19"/>
      <c r="FA114" s="119"/>
      <c r="FB114" s="119"/>
      <c r="FC114" s="119"/>
      <c r="FD114" s="119"/>
      <c r="FE114" s="119"/>
      <c r="FF114" s="119"/>
      <c r="FG114" s="119"/>
      <c r="FH114" s="119"/>
      <c r="FI114" s="119"/>
      <c r="FJ114" s="119"/>
      <c r="FK114" s="119"/>
      <c r="FL114" s="119"/>
      <c r="FM114" s="119"/>
      <c r="FN114" s="119"/>
      <c r="FO114" s="119"/>
      <c r="FP114" s="119"/>
      <c r="FQ114" s="119"/>
      <c r="FR114" s="119"/>
      <c r="FS114" s="119"/>
      <c r="FT114" s="119"/>
      <c r="FU114" s="119"/>
      <c r="FV114" s="119"/>
      <c r="FW114" s="119"/>
      <c r="FX114" s="119"/>
      <c r="FY114" s="119"/>
      <c r="FZ114" s="119"/>
      <c r="GA114" s="119"/>
      <c r="GB114" s="119"/>
      <c r="GC114" s="119"/>
      <c r="GD114" s="119"/>
      <c r="GE114" s="119"/>
      <c r="GF114" s="119"/>
      <c r="GG114" s="119"/>
      <c r="GH114" s="119"/>
      <c r="GI114" s="119"/>
      <c r="GJ114" s="119"/>
      <c r="GK114" s="119"/>
      <c r="GL114" s="119"/>
      <c r="GM114" s="119"/>
      <c r="GN114" s="119"/>
      <c r="GO114" s="119"/>
      <c r="GP114" s="119"/>
      <c r="GQ114" s="119"/>
      <c r="GR114" s="119"/>
      <c r="GS114" s="119"/>
      <c r="GT114" s="119"/>
      <c r="GU114" s="119"/>
      <c r="GV114" s="119"/>
      <c r="GW114" s="119"/>
      <c r="GX114" s="119"/>
      <c r="GY114" s="119"/>
      <c r="GZ114" s="119"/>
      <c r="HA114" s="119"/>
      <c r="HB114" s="119"/>
      <c r="HC114" s="119"/>
      <c r="HD114" s="119"/>
      <c r="HE114" s="119"/>
      <c r="HF114" s="119"/>
      <c r="HG114" s="119"/>
      <c r="HH114" s="119"/>
      <c r="HI114" s="119"/>
      <c r="HJ114" s="119"/>
      <c r="HK114" s="119"/>
      <c r="HL114" s="119"/>
      <c r="HM114" s="119"/>
      <c r="HN114" s="119"/>
      <c r="HO114" s="119"/>
      <c r="HP114" s="119"/>
      <c r="HQ114" s="119"/>
      <c r="HR114" s="119"/>
      <c r="HS114" s="119"/>
      <c r="HT114" s="119"/>
      <c r="HU114" s="119"/>
      <c r="HV114" s="119"/>
      <c r="HW114" s="119"/>
      <c r="HX114" s="119"/>
      <c r="HY114" s="119"/>
      <c r="HZ114" s="119"/>
      <c r="IA114" s="119"/>
      <c r="IB114" s="119"/>
      <c r="IC114" s="119"/>
      <c r="ID114" s="119"/>
      <c r="IE114" s="119"/>
      <c r="IF114" s="119"/>
      <c r="IG114" s="119"/>
      <c r="IH114" s="119"/>
      <c r="II114" s="119"/>
      <c r="IJ114" s="119"/>
      <c r="IK114" s="119"/>
      <c r="IL114" s="119"/>
      <c r="IM114" s="119"/>
      <c r="IN114" s="119"/>
      <c r="IO114" s="119"/>
      <c r="IP114" s="119"/>
      <c r="IQ114" s="119"/>
      <c r="IR114" s="119"/>
      <c r="IS114" s="119"/>
      <c r="IT114" s="119"/>
      <c r="IU114" s="119"/>
      <c r="IV114" s="119"/>
      <c r="IW114" s="119"/>
      <c r="IX114" s="119"/>
      <c r="IY114" s="119"/>
      <c r="IZ114" s="119"/>
      <c r="JA114" s="119"/>
      <c r="JB114" s="119"/>
      <c r="JC114" s="119"/>
      <c r="JD114" s="119"/>
      <c r="JE114" s="119"/>
      <c r="JF114" s="119"/>
      <c r="JG114" s="119"/>
    </row>
    <row r="115" spans="1:267" s="117" customFormat="1" ht="69" customHeight="1" x14ac:dyDescent="0.2">
      <c r="A115" s="175">
        <v>58</v>
      </c>
      <c r="B115" s="175" t="s">
        <v>361</v>
      </c>
      <c r="C115" s="176" t="s">
        <v>47</v>
      </c>
      <c r="D115" s="176" t="s">
        <v>367</v>
      </c>
      <c r="E115" s="178" t="s">
        <v>368</v>
      </c>
      <c r="F115" s="198" t="s">
        <v>369</v>
      </c>
      <c r="G115" s="185" t="s">
        <v>29</v>
      </c>
      <c r="H115" s="175" t="s">
        <v>48</v>
      </c>
      <c r="I115" s="176" t="s">
        <v>37</v>
      </c>
      <c r="J115" s="176" t="s">
        <v>47</v>
      </c>
      <c r="K115" s="176" t="s">
        <v>37</v>
      </c>
      <c r="L115" s="187">
        <v>250</v>
      </c>
      <c r="M115" s="180" t="s">
        <v>31</v>
      </c>
      <c r="N115" s="95">
        <v>200000</v>
      </c>
      <c r="O115" s="181">
        <v>44270</v>
      </c>
      <c r="P115" s="184">
        <v>44337</v>
      </c>
      <c r="Q115" s="190">
        <f t="shared" si="6"/>
        <v>200000</v>
      </c>
      <c r="R115" s="182" t="s">
        <v>32</v>
      </c>
      <c r="S115" s="48">
        <v>1</v>
      </c>
      <c r="T115" s="188">
        <f>U115*100%/N115</f>
        <v>0.60474254999999999</v>
      </c>
      <c r="U115" s="177">
        <v>120948.51</v>
      </c>
      <c r="V115" s="242" t="s">
        <v>370</v>
      </c>
      <c r="W115" s="242" t="s">
        <v>371</v>
      </c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  <c r="AZ115" s="119"/>
      <c r="BA115" s="119"/>
      <c r="BB115" s="119"/>
      <c r="BC115" s="119"/>
      <c r="BD115" s="119"/>
      <c r="BE115" s="119"/>
      <c r="BF115" s="119"/>
      <c r="BG115" s="119"/>
      <c r="BH115" s="119"/>
      <c r="BI115" s="119"/>
      <c r="BJ115" s="119"/>
      <c r="BK115" s="119"/>
      <c r="BL115" s="119"/>
      <c r="BM115" s="119"/>
      <c r="BN115" s="119"/>
      <c r="BO115" s="119"/>
      <c r="BP115" s="119"/>
      <c r="BQ115" s="119"/>
      <c r="BR115" s="119"/>
      <c r="BS115" s="119"/>
      <c r="BT115" s="119"/>
      <c r="BU115" s="119"/>
      <c r="BV115" s="119"/>
      <c r="BW115" s="119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  <c r="CV115" s="119"/>
      <c r="CW115" s="119"/>
      <c r="CX115" s="119"/>
      <c r="CY115" s="119"/>
      <c r="CZ115" s="119"/>
      <c r="DA115" s="119"/>
      <c r="DB115" s="119"/>
      <c r="DC115" s="119"/>
      <c r="DD115" s="119"/>
      <c r="DE115" s="119"/>
      <c r="DF115" s="119"/>
      <c r="DG115" s="119"/>
      <c r="DH115" s="119"/>
      <c r="DI115" s="119"/>
      <c r="DJ115" s="119"/>
      <c r="DK115" s="119"/>
      <c r="DL115" s="119"/>
      <c r="DM115" s="119"/>
      <c r="DN115" s="119"/>
      <c r="DO115" s="119"/>
      <c r="DP115" s="119"/>
      <c r="DQ115" s="119"/>
      <c r="DR115" s="119"/>
      <c r="DS115" s="119"/>
      <c r="DT115" s="119"/>
      <c r="DU115" s="119"/>
      <c r="DV115" s="119"/>
      <c r="DW115" s="119"/>
      <c r="DX115" s="119"/>
      <c r="DY115" s="119"/>
      <c r="DZ115" s="119"/>
      <c r="EA115" s="119"/>
      <c r="EB115" s="119"/>
      <c r="EC115" s="119"/>
      <c r="ED115" s="119"/>
      <c r="EE115" s="119"/>
      <c r="EF115" s="119"/>
      <c r="EG115" s="119"/>
      <c r="EH115" s="119"/>
      <c r="EI115" s="119"/>
      <c r="EJ115" s="119"/>
      <c r="EK115" s="119"/>
      <c r="EL115" s="119"/>
      <c r="EM115" s="119"/>
      <c r="EN115" s="119"/>
      <c r="EO115" s="119"/>
      <c r="EP115" s="119"/>
      <c r="EQ115" s="119"/>
      <c r="ER115" s="119"/>
      <c r="ES115" s="119"/>
      <c r="ET115" s="119"/>
      <c r="EU115" s="119"/>
      <c r="EV115" s="119"/>
      <c r="EW115" s="119"/>
      <c r="EX115" s="119"/>
      <c r="EY115" s="119"/>
      <c r="EZ115" s="119"/>
      <c r="FA115" s="119"/>
      <c r="FB115" s="119"/>
      <c r="FC115" s="119"/>
      <c r="FD115" s="119"/>
      <c r="FE115" s="119"/>
      <c r="FF115" s="119"/>
      <c r="FG115" s="119"/>
      <c r="FH115" s="119"/>
      <c r="FI115" s="119"/>
      <c r="FJ115" s="119"/>
      <c r="FK115" s="119"/>
      <c r="FL115" s="119"/>
      <c r="FM115" s="119"/>
      <c r="FN115" s="119"/>
      <c r="FO115" s="119"/>
      <c r="FP115" s="119"/>
      <c r="FQ115" s="119"/>
      <c r="FR115" s="119"/>
      <c r="FS115" s="119"/>
      <c r="FT115" s="119"/>
      <c r="FU115" s="119"/>
      <c r="FV115" s="119"/>
      <c r="FW115" s="119"/>
      <c r="FX115" s="119"/>
      <c r="FY115" s="119"/>
      <c r="FZ115" s="119"/>
      <c r="GA115" s="119"/>
      <c r="GB115" s="119"/>
      <c r="GC115" s="119"/>
      <c r="GD115" s="119"/>
      <c r="GE115" s="119"/>
      <c r="GF115" s="119"/>
      <c r="GG115" s="119"/>
      <c r="GH115" s="119"/>
      <c r="GI115" s="119"/>
      <c r="GJ115" s="119"/>
      <c r="GK115" s="119"/>
      <c r="GL115" s="119"/>
      <c r="GM115" s="119"/>
      <c r="GN115" s="119"/>
      <c r="GO115" s="119"/>
      <c r="GP115" s="119"/>
      <c r="GQ115" s="119"/>
      <c r="GR115" s="119"/>
      <c r="GS115" s="119"/>
      <c r="GT115" s="119"/>
      <c r="GU115" s="119"/>
      <c r="GV115" s="119"/>
      <c r="GW115" s="119"/>
      <c r="GX115" s="119"/>
      <c r="GY115" s="119"/>
      <c r="GZ115" s="119"/>
      <c r="HA115" s="119"/>
      <c r="HB115" s="119"/>
      <c r="HC115" s="119"/>
      <c r="HD115" s="119"/>
      <c r="HE115" s="119"/>
      <c r="HF115" s="119"/>
      <c r="HG115" s="119"/>
      <c r="HH115" s="119"/>
      <c r="HI115" s="119"/>
      <c r="HJ115" s="119"/>
      <c r="HK115" s="119"/>
      <c r="HL115" s="119"/>
      <c r="HM115" s="119"/>
      <c r="HN115" s="119"/>
      <c r="HO115" s="119"/>
      <c r="HP115" s="119"/>
      <c r="HQ115" s="119"/>
      <c r="HR115" s="119"/>
      <c r="HS115" s="119"/>
      <c r="HT115" s="119"/>
      <c r="HU115" s="119"/>
      <c r="HV115" s="119"/>
      <c r="HW115" s="119"/>
      <c r="HX115" s="119"/>
      <c r="HY115" s="119"/>
      <c r="HZ115" s="119"/>
      <c r="IA115" s="119"/>
      <c r="IB115" s="119"/>
      <c r="IC115" s="119"/>
      <c r="ID115" s="119"/>
      <c r="IE115" s="119"/>
      <c r="IF115" s="119"/>
      <c r="IG115" s="119"/>
      <c r="IH115" s="119"/>
      <c r="II115" s="119"/>
      <c r="IJ115" s="119"/>
      <c r="IK115" s="119"/>
      <c r="IL115" s="119"/>
      <c r="IM115" s="119"/>
      <c r="IN115" s="119"/>
      <c r="IO115" s="119"/>
      <c r="IP115" s="119"/>
      <c r="IQ115" s="119"/>
      <c r="IR115" s="119"/>
      <c r="IS115" s="119"/>
      <c r="IT115" s="119"/>
      <c r="IU115" s="119"/>
      <c r="IV115" s="119"/>
      <c r="IW115" s="119"/>
      <c r="IX115" s="119"/>
      <c r="IY115" s="119"/>
      <c r="IZ115" s="119"/>
      <c r="JA115" s="119"/>
      <c r="JB115" s="119"/>
      <c r="JC115" s="119"/>
      <c r="JD115" s="119"/>
      <c r="JE115" s="119"/>
      <c r="JF115" s="119"/>
      <c r="JG115" s="119"/>
    </row>
    <row r="116" spans="1:267" s="117" customFormat="1" ht="69" customHeight="1" x14ac:dyDescent="0.2">
      <c r="A116" s="353">
        <v>59</v>
      </c>
      <c r="B116" s="353" t="s">
        <v>361</v>
      </c>
      <c r="C116" s="354" t="s">
        <v>47</v>
      </c>
      <c r="D116" s="354" t="s">
        <v>372</v>
      </c>
      <c r="E116" s="356" t="s">
        <v>373</v>
      </c>
      <c r="F116" s="198" t="s">
        <v>374</v>
      </c>
      <c r="G116" s="372" t="s">
        <v>29</v>
      </c>
      <c r="H116" s="353" t="s">
        <v>48</v>
      </c>
      <c r="I116" s="354" t="s">
        <v>37</v>
      </c>
      <c r="J116" s="354" t="s">
        <v>47</v>
      </c>
      <c r="K116" s="354" t="s">
        <v>37</v>
      </c>
      <c r="L116" s="374">
        <v>150</v>
      </c>
      <c r="M116" s="367" t="s">
        <v>31</v>
      </c>
      <c r="N116" s="95">
        <v>142844.9</v>
      </c>
      <c r="O116" s="368">
        <v>44263</v>
      </c>
      <c r="P116" s="371">
        <v>44330</v>
      </c>
      <c r="Q116" s="190">
        <f t="shared" si="6"/>
        <v>238.07483333333332</v>
      </c>
      <c r="R116" s="182" t="s">
        <v>34</v>
      </c>
      <c r="S116" s="48">
        <v>600</v>
      </c>
      <c r="T116" s="375">
        <f>U116*100%/256500</f>
        <v>0.65631539961013641</v>
      </c>
      <c r="U116" s="355">
        <v>168344.9</v>
      </c>
      <c r="V116" s="373" t="s">
        <v>375</v>
      </c>
      <c r="W116" s="373" t="s">
        <v>376</v>
      </c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  <c r="AV116" s="119"/>
      <c r="AW116" s="119"/>
      <c r="AX116" s="119"/>
      <c r="AY116" s="119"/>
      <c r="AZ116" s="119"/>
      <c r="BA116" s="119"/>
      <c r="BB116" s="119"/>
      <c r="BC116" s="119"/>
      <c r="BD116" s="119"/>
      <c r="BE116" s="119"/>
      <c r="BF116" s="119"/>
      <c r="BG116" s="119"/>
      <c r="BH116" s="119"/>
      <c r="BI116" s="119"/>
      <c r="BJ116" s="119"/>
      <c r="BK116" s="119"/>
      <c r="BL116" s="119"/>
      <c r="BM116" s="119"/>
      <c r="BN116" s="119"/>
      <c r="BO116" s="119"/>
      <c r="BP116" s="119"/>
      <c r="BQ116" s="119"/>
      <c r="BR116" s="119"/>
      <c r="BS116" s="119"/>
      <c r="BT116" s="119"/>
      <c r="BU116" s="119"/>
      <c r="BV116" s="119"/>
      <c r="BW116" s="119"/>
      <c r="BX116" s="119"/>
      <c r="BY116" s="119"/>
      <c r="BZ116" s="119"/>
      <c r="CA116" s="119"/>
      <c r="CB116" s="119"/>
      <c r="CC116" s="119"/>
      <c r="CD116" s="119"/>
      <c r="CE116" s="119"/>
      <c r="CF116" s="119"/>
      <c r="CG116" s="119"/>
      <c r="CH116" s="119"/>
      <c r="CI116" s="119"/>
      <c r="CJ116" s="119"/>
      <c r="CK116" s="119"/>
      <c r="CL116" s="119"/>
      <c r="CM116" s="119"/>
      <c r="CN116" s="119"/>
      <c r="CO116" s="119"/>
      <c r="CP116" s="119"/>
      <c r="CQ116" s="119"/>
      <c r="CR116" s="119"/>
      <c r="CS116" s="119"/>
      <c r="CT116" s="119"/>
      <c r="CU116" s="119"/>
      <c r="CV116" s="119"/>
      <c r="CW116" s="119"/>
      <c r="CX116" s="119"/>
      <c r="CY116" s="119"/>
      <c r="CZ116" s="119"/>
      <c r="DA116" s="119"/>
      <c r="DB116" s="119"/>
      <c r="DC116" s="119"/>
      <c r="DD116" s="119"/>
      <c r="DE116" s="119"/>
      <c r="DF116" s="119"/>
      <c r="DG116" s="119"/>
      <c r="DH116" s="119"/>
      <c r="DI116" s="119"/>
      <c r="DJ116" s="119"/>
      <c r="DK116" s="119"/>
      <c r="DL116" s="119"/>
      <c r="DM116" s="119"/>
      <c r="DN116" s="119"/>
      <c r="DO116" s="119"/>
      <c r="DP116" s="119"/>
      <c r="DQ116" s="119"/>
      <c r="DR116" s="119"/>
      <c r="DS116" s="119"/>
      <c r="DT116" s="119"/>
      <c r="DU116" s="119"/>
      <c r="DV116" s="119"/>
      <c r="DW116" s="119"/>
      <c r="DX116" s="119"/>
      <c r="DY116" s="119"/>
      <c r="DZ116" s="119"/>
      <c r="EA116" s="119"/>
      <c r="EB116" s="119"/>
      <c r="EC116" s="119"/>
      <c r="ED116" s="119"/>
      <c r="EE116" s="119"/>
      <c r="EF116" s="119"/>
      <c r="EG116" s="119"/>
      <c r="EH116" s="119"/>
      <c r="EI116" s="119"/>
      <c r="EJ116" s="119"/>
      <c r="EK116" s="119"/>
      <c r="EL116" s="119"/>
      <c r="EM116" s="119"/>
      <c r="EN116" s="119"/>
      <c r="EO116" s="119"/>
      <c r="EP116" s="119"/>
      <c r="EQ116" s="119"/>
      <c r="ER116" s="119"/>
      <c r="ES116" s="119"/>
      <c r="ET116" s="119"/>
      <c r="EU116" s="119"/>
      <c r="EV116" s="119"/>
      <c r="EW116" s="119"/>
      <c r="EX116" s="119"/>
      <c r="EY116" s="119"/>
      <c r="EZ116" s="119"/>
      <c r="FA116" s="119"/>
      <c r="FB116" s="119"/>
      <c r="FC116" s="119"/>
      <c r="FD116" s="119"/>
      <c r="FE116" s="119"/>
      <c r="FF116" s="119"/>
      <c r="FG116" s="119"/>
      <c r="FH116" s="119"/>
      <c r="FI116" s="119"/>
      <c r="FJ116" s="119"/>
      <c r="FK116" s="119"/>
      <c r="FL116" s="119"/>
      <c r="FM116" s="119"/>
      <c r="FN116" s="119"/>
      <c r="FO116" s="119"/>
      <c r="FP116" s="119"/>
      <c r="FQ116" s="119"/>
      <c r="FR116" s="119"/>
      <c r="FS116" s="119"/>
      <c r="FT116" s="119"/>
      <c r="FU116" s="119"/>
      <c r="FV116" s="119"/>
      <c r="FW116" s="119"/>
      <c r="FX116" s="119"/>
      <c r="FY116" s="119"/>
      <c r="FZ116" s="119"/>
      <c r="GA116" s="119"/>
      <c r="GB116" s="119"/>
      <c r="GC116" s="119"/>
      <c r="GD116" s="119"/>
      <c r="GE116" s="119"/>
      <c r="GF116" s="119"/>
      <c r="GG116" s="119"/>
      <c r="GH116" s="119"/>
      <c r="GI116" s="119"/>
      <c r="GJ116" s="119"/>
      <c r="GK116" s="119"/>
      <c r="GL116" s="119"/>
      <c r="GM116" s="119"/>
      <c r="GN116" s="119"/>
      <c r="GO116" s="119"/>
      <c r="GP116" s="119"/>
      <c r="GQ116" s="119"/>
      <c r="GR116" s="119"/>
      <c r="GS116" s="119"/>
      <c r="GT116" s="119"/>
      <c r="GU116" s="119"/>
      <c r="GV116" s="119"/>
      <c r="GW116" s="119"/>
      <c r="GX116" s="119"/>
      <c r="GY116" s="119"/>
      <c r="GZ116" s="119"/>
      <c r="HA116" s="119"/>
      <c r="HB116" s="119"/>
      <c r="HC116" s="119"/>
      <c r="HD116" s="119"/>
      <c r="HE116" s="119"/>
      <c r="HF116" s="119"/>
      <c r="HG116" s="119"/>
      <c r="HH116" s="119"/>
      <c r="HI116" s="119"/>
      <c r="HJ116" s="119"/>
      <c r="HK116" s="119"/>
      <c r="HL116" s="119"/>
      <c r="HM116" s="119"/>
      <c r="HN116" s="119"/>
      <c r="HO116" s="119"/>
      <c r="HP116" s="119"/>
      <c r="HQ116" s="119"/>
      <c r="HR116" s="119"/>
      <c r="HS116" s="119"/>
      <c r="HT116" s="119"/>
      <c r="HU116" s="119"/>
      <c r="HV116" s="119"/>
      <c r="HW116" s="119"/>
      <c r="HX116" s="119"/>
      <c r="HY116" s="119"/>
      <c r="HZ116" s="119"/>
      <c r="IA116" s="119"/>
      <c r="IB116" s="119"/>
      <c r="IC116" s="119"/>
      <c r="ID116" s="119"/>
      <c r="IE116" s="119"/>
      <c r="IF116" s="119"/>
      <c r="IG116" s="119"/>
      <c r="IH116" s="119"/>
      <c r="II116" s="119"/>
      <c r="IJ116" s="119"/>
      <c r="IK116" s="119"/>
      <c r="IL116" s="119"/>
      <c r="IM116" s="119"/>
      <c r="IN116" s="119"/>
      <c r="IO116" s="119"/>
      <c r="IP116" s="119"/>
      <c r="IQ116" s="119"/>
      <c r="IR116" s="119"/>
      <c r="IS116" s="119"/>
      <c r="IT116" s="119"/>
      <c r="IU116" s="119"/>
      <c r="IV116" s="119"/>
      <c r="IW116" s="119"/>
      <c r="IX116" s="119"/>
      <c r="IY116" s="119"/>
      <c r="IZ116" s="119"/>
      <c r="JA116" s="119"/>
      <c r="JB116" s="119"/>
      <c r="JC116" s="119"/>
      <c r="JD116" s="119"/>
      <c r="JE116" s="119"/>
      <c r="JF116" s="119"/>
      <c r="JG116" s="119"/>
    </row>
    <row r="117" spans="1:267" s="117" customFormat="1" ht="69" customHeight="1" x14ac:dyDescent="0.2">
      <c r="A117" s="353"/>
      <c r="B117" s="353"/>
      <c r="C117" s="354"/>
      <c r="D117" s="354"/>
      <c r="E117" s="356"/>
      <c r="F117" s="198" t="s">
        <v>377</v>
      </c>
      <c r="G117" s="372"/>
      <c r="H117" s="353"/>
      <c r="I117" s="354"/>
      <c r="J117" s="354"/>
      <c r="K117" s="354"/>
      <c r="L117" s="374"/>
      <c r="M117" s="367"/>
      <c r="N117" s="95">
        <v>25500</v>
      </c>
      <c r="O117" s="368"/>
      <c r="P117" s="371"/>
      <c r="Q117" s="190">
        <f t="shared" si="6"/>
        <v>124.39024390243902</v>
      </c>
      <c r="R117" s="182"/>
      <c r="S117" s="48">
        <v>205</v>
      </c>
      <c r="T117" s="375"/>
      <c r="U117" s="355"/>
      <c r="V117" s="373"/>
      <c r="W117" s="373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19"/>
      <c r="AV117" s="119"/>
      <c r="AW117" s="119"/>
      <c r="AX117" s="119"/>
      <c r="AY117" s="119"/>
      <c r="AZ117" s="119"/>
      <c r="BA117" s="119"/>
      <c r="BB117" s="119"/>
      <c r="BC117" s="119"/>
      <c r="BD117" s="119"/>
      <c r="BE117" s="119"/>
      <c r="BF117" s="119"/>
      <c r="BG117" s="119"/>
      <c r="BH117" s="119"/>
      <c r="BI117" s="119"/>
      <c r="BJ117" s="119"/>
      <c r="BK117" s="119"/>
      <c r="BL117" s="119"/>
      <c r="BM117" s="119"/>
      <c r="BN117" s="119"/>
      <c r="BO117" s="119"/>
      <c r="BP117" s="119"/>
      <c r="BQ117" s="119"/>
      <c r="BR117" s="119"/>
      <c r="BS117" s="119"/>
      <c r="BT117" s="119"/>
      <c r="BU117" s="119"/>
      <c r="BV117" s="119"/>
      <c r="BW117" s="119"/>
      <c r="BX117" s="119"/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  <c r="CL117" s="119"/>
      <c r="CM117" s="119"/>
      <c r="CN117" s="119"/>
      <c r="CO117" s="119"/>
      <c r="CP117" s="119"/>
      <c r="CQ117" s="119"/>
      <c r="CR117" s="119"/>
      <c r="CS117" s="119"/>
      <c r="CT117" s="119"/>
      <c r="CU117" s="119"/>
      <c r="CV117" s="119"/>
      <c r="CW117" s="119"/>
      <c r="CX117" s="119"/>
      <c r="CY117" s="119"/>
      <c r="CZ117" s="119"/>
      <c r="DA117" s="119"/>
      <c r="DB117" s="119"/>
      <c r="DC117" s="119"/>
      <c r="DD117" s="119"/>
      <c r="DE117" s="119"/>
      <c r="DF117" s="119"/>
      <c r="DG117" s="119"/>
      <c r="DH117" s="119"/>
      <c r="DI117" s="119"/>
      <c r="DJ117" s="119"/>
      <c r="DK117" s="119"/>
      <c r="DL117" s="119"/>
      <c r="DM117" s="119"/>
      <c r="DN117" s="119"/>
      <c r="DO117" s="119"/>
      <c r="DP117" s="119"/>
      <c r="DQ117" s="119"/>
      <c r="DR117" s="119"/>
      <c r="DS117" s="119"/>
      <c r="DT117" s="119"/>
      <c r="DU117" s="119"/>
      <c r="DV117" s="119"/>
      <c r="DW117" s="119"/>
      <c r="DX117" s="119"/>
      <c r="DY117" s="119"/>
      <c r="DZ117" s="119"/>
      <c r="EA117" s="119"/>
      <c r="EB117" s="119"/>
      <c r="EC117" s="119"/>
      <c r="ED117" s="119"/>
      <c r="EE117" s="119"/>
      <c r="EF117" s="119"/>
      <c r="EG117" s="119"/>
      <c r="EH117" s="119"/>
      <c r="EI117" s="119"/>
      <c r="EJ117" s="119"/>
      <c r="EK117" s="119"/>
      <c r="EL117" s="119"/>
      <c r="EM117" s="119"/>
      <c r="EN117" s="119"/>
      <c r="EO117" s="119"/>
      <c r="EP117" s="119"/>
      <c r="EQ117" s="119"/>
      <c r="ER117" s="119"/>
      <c r="ES117" s="119"/>
      <c r="ET117" s="119"/>
      <c r="EU117" s="119"/>
      <c r="EV117" s="119"/>
      <c r="EW117" s="119"/>
      <c r="EX117" s="119"/>
      <c r="EY117" s="119"/>
      <c r="EZ117" s="119"/>
      <c r="FA117" s="119"/>
      <c r="FB117" s="119"/>
      <c r="FC117" s="119"/>
      <c r="FD117" s="119"/>
      <c r="FE117" s="119"/>
      <c r="FF117" s="119"/>
      <c r="FG117" s="119"/>
      <c r="FH117" s="119"/>
      <c r="FI117" s="119"/>
      <c r="FJ117" s="119"/>
      <c r="FK117" s="119"/>
      <c r="FL117" s="119"/>
      <c r="FM117" s="119"/>
      <c r="FN117" s="119"/>
      <c r="FO117" s="119"/>
      <c r="FP117" s="119"/>
      <c r="FQ117" s="119"/>
      <c r="FR117" s="119"/>
      <c r="FS117" s="119"/>
      <c r="FT117" s="119"/>
      <c r="FU117" s="119"/>
      <c r="FV117" s="119"/>
      <c r="FW117" s="119"/>
      <c r="FX117" s="119"/>
      <c r="FY117" s="119"/>
      <c r="FZ117" s="119"/>
      <c r="GA117" s="119"/>
      <c r="GB117" s="119"/>
      <c r="GC117" s="119"/>
      <c r="GD117" s="119"/>
      <c r="GE117" s="119"/>
      <c r="GF117" s="119"/>
      <c r="GG117" s="119"/>
      <c r="GH117" s="119"/>
      <c r="GI117" s="119"/>
      <c r="GJ117" s="119"/>
      <c r="GK117" s="119"/>
      <c r="GL117" s="119"/>
      <c r="GM117" s="119"/>
      <c r="GN117" s="119"/>
      <c r="GO117" s="119"/>
      <c r="GP117" s="119"/>
      <c r="GQ117" s="119"/>
      <c r="GR117" s="119"/>
      <c r="GS117" s="119"/>
      <c r="GT117" s="119"/>
      <c r="GU117" s="119"/>
      <c r="GV117" s="119"/>
      <c r="GW117" s="119"/>
      <c r="GX117" s="119"/>
      <c r="GY117" s="119"/>
      <c r="GZ117" s="119"/>
      <c r="HA117" s="119"/>
      <c r="HB117" s="119"/>
      <c r="HC117" s="119"/>
      <c r="HD117" s="119"/>
      <c r="HE117" s="119"/>
      <c r="HF117" s="119"/>
      <c r="HG117" s="119"/>
      <c r="HH117" s="119"/>
      <c r="HI117" s="119"/>
      <c r="HJ117" s="119"/>
      <c r="HK117" s="119"/>
      <c r="HL117" s="119"/>
      <c r="HM117" s="119"/>
      <c r="HN117" s="119"/>
      <c r="HO117" s="119"/>
      <c r="HP117" s="119"/>
      <c r="HQ117" s="119"/>
      <c r="HR117" s="119"/>
      <c r="HS117" s="119"/>
      <c r="HT117" s="119"/>
      <c r="HU117" s="119"/>
      <c r="HV117" s="119"/>
      <c r="HW117" s="119"/>
      <c r="HX117" s="119"/>
      <c r="HY117" s="119"/>
      <c r="HZ117" s="119"/>
      <c r="IA117" s="119"/>
      <c r="IB117" s="119"/>
      <c r="IC117" s="119"/>
      <c r="ID117" s="119"/>
      <c r="IE117" s="119"/>
      <c r="IF117" s="119"/>
      <c r="IG117" s="119"/>
      <c r="IH117" s="119"/>
      <c r="II117" s="119"/>
      <c r="IJ117" s="119"/>
      <c r="IK117" s="119"/>
      <c r="IL117" s="119"/>
      <c r="IM117" s="119"/>
      <c r="IN117" s="119"/>
      <c r="IO117" s="119"/>
      <c r="IP117" s="119"/>
      <c r="IQ117" s="119"/>
      <c r="IR117" s="119"/>
      <c r="IS117" s="119"/>
      <c r="IT117" s="119"/>
      <c r="IU117" s="119"/>
      <c r="IV117" s="119"/>
      <c r="IW117" s="119"/>
      <c r="IX117" s="119"/>
      <c r="IY117" s="119"/>
      <c r="IZ117" s="119"/>
      <c r="JA117" s="119"/>
      <c r="JB117" s="119"/>
      <c r="JC117" s="119"/>
      <c r="JD117" s="119"/>
      <c r="JE117" s="119"/>
      <c r="JF117" s="119"/>
      <c r="JG117" s="119"/>
    </row>
    <row r="118" spans="1:267" s="117" customFormat="1" ht="69" customHeight="1" x14ac:dyDescent="0.2">
      <c r="A118" s="175">
        <v>60</v>
      </c>
      <c r="B118" s="175" t="s">
        <v>361</v>
      </c>
      <c r="C118" s="176" t="s">
        <v>47</v>
      </c>
      <c r="D118" s="176" t="s">
        <v>378</v>
      </c>
      <c r="E118" s="178" t="s">
        <v>379</v>
      </c>
      <c r="F118" s="198" t="s">
        <v>380</v>
      </c>
      <c r="G118" s="185" t="s">
        <v>310</v>
      </c>
      <c r="H118" s="175" t="s">
        <v>55</v>
      </c>
      <c r="I118" s="176" t="s">
        <v>33</v>
      </c>
      <c r="J118" s="176" t="s">
        <v>47</v>
      </c>
      <c r="K118" s="176" t="s">
        <v>33</v>
      </c>
      <c r="L118" s="187">
        <v>550</v>
      </c>
      <c r="M118" s="180" t="s">
        <v>31</v>
      </c>
      <c r="N118" s="95">
        <v>530888.55000000005</v>
      </c>
      <c r="O118" s="181">
        <v>44270</v>
      </c>
      <c r="P118" s="184">
        <v>44344</v>
      </c>
      <c r="Q118" s="190">
        <f t="shared" si="6"/>
        <v>530888.55000000005</v>
      </c>
      <c r="R118" s="182" t="s">
        <v>32</v>
      </c>
      <c r="S118" s="48">
        <v>1</v>
      </c>
      <c r="T118" s="188">
        <f>U118*100%/N118</f>
        <v>0</v>
      </c>
      <c r="U118" s="177">
        <v>0</v>
      </c>
      <c r="V118" s="242" t="s">
        <v>381</v>
      </c>
      <c r="W118" s="242" t="s">
        <v>382</v>
      </c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19"/>
      <c r="AV118" s="119"/>
      <c r="AW118" s="119"/>
      <c r="AX118" s="119"/>
      <c r="AY118" s="119"/>
      <c r="AZ118" s="119"/>
      <c r="BA118" s="119"/>
      <c r="BB118" s="119"/>
      <c r="BC118" s="119"/>
      <c r="BD118" s="119"/>
      <c r="BE118" s="119"/>
      <c r="BF118" s="119"/>
      <c r="BG118" s="119"/>
      <c r="BH118" s="119"/>
      <c r="BI118" s="119"/>
      <c r="BJ118" s="119"/>
      <c r="BK118" s="119"/>
      <c r="BL118" s="119"/>
      <c r="BM118" s="119"/>
      <c r="BN118" s="119"/>
      <c r="BO118" s="119"/>
      <c r="BP118" s="119"/>
      <c r="BQ118" s="119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19"/>
      <c r="CB118" s="119"/>
      <c r="CC118" s="119"/>
      <c r="CD118" s="119"/>
      <c r="CE118" s="119"/>
      <c r="CF118" s="119"/>
      <c r="CG118" s="119"/>
      <c r="CH118" s="119"/>
      <c r="CI118" s="119"/>
      <c r="CJ118" s="119"/>
      <c r="CK118" s="119"/>
      <c r="CL118" s="119"/>
      <c r="CM118" s="119"/>
      <c r="CN118" s="119"/>
      <c r="CO118" s="119"/>
      <c r="CP118" s="119"/>
      <c r="CQ118" s="119"/>
      <c r="CR118" s="119"/>
      <c r="CS118" s="119"/>
      <c r="CT118" s="119"/>
      <c r="CU118" s="119"/>
      <c r="CV118" s="119"/>
      <c r="CW118" s="119"/>
      <c r="CX118" s="119"/>
      <c r="CY118" s="119"/>
      <c r="CZ118" s="119"/>
      <c r="DA118" s="119"/>
      <c r="DB118" s="119"/>
      <c r="DC118" s="119"/>
      <c r="DD118" s="119"/>
      <c r="DE118" s="119"/>
      <c r="DF118" s="119"/>
      <c r="DG118" s="119"/>
      <c r="DH118" s="119"/>
      <c r="DI118" s="119"/>
      <c r="DJ118" s="119"/>
      <c r="DK118" s="119"/>
      <c r="DL118" s="119"/>
      <c r="DM118" s="119"/>
      <c r="DN118" s="119"/>
      <c r="DO118" s="119"/>
      <c r="DP118" s="119"/>
      <c r="DQ118" s="119"/>
      <c r="DR118" s="119"/>
      <c r="DS118" s="119"/>
      <c r="DT118" s="119"/>
      <c r="DU118" s="119"/>
      <c r="DV118" s="119"/>
      <c r="DW118" s="119"/>
      <c r="DX118" s="119"/>
      <c r="DY118" s="119"/>
      <c r="DZ118" s="119"/>
      <c r="EA118" s="119"/>
      <c r="EB118" s="119"/>
      <c r="EC118" s="119"/>
      <c r="ED118" s="119"/>
      <c r="EE118" s="119"/>
      <c r="EF118" s="119"/>
      <c r="EG118" s="119"/>
      <c r="EH118" s="119"/>
      <c r="EI118" s="119"/>
      <c r="EJ118" s="119"/>
      <c r="EK118" s="119"/>
      <c r="EL118" s="119"/>
      <c r="EM118" s="119"/>
      <c r="EN118" s="119"/>
      <c r="EO118" s="119"/>
      <c r="EP118" s="119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19"/>
      <c r="FA118" s="119"/>
      <c r="FB118" s="119"/>
      <c r="FC118" s="119"/>
      <c r="FD118" s="119"/>
      <c r="FE118" s="119"/>
      <c r="FF118" s="119"/>
      <c r="FG118" s="119"/>
      <c r="FH118" s="119"/>
      <c r="FI118" s="119"/>
      <c r="FJ118" s="119"/>
      <c r="FK118" s="119"/>
      <c r="FL118" s="119"/>
      <c r="FM118" s="119"/>
      <c r="FN118" s="119"/>
      <c r="FO118" s="119"/>
      <c r="FP118" s="119"/>
      <c r="FQ118" s="119"/>
      <c r="FR118" s="119"/>
      <c r="FS118" s="119"/>
      <c r="FT118" s="119"/>
      <c r="FU118" s="119"/>
      <c r="FV118" s="119"/>
      <c r="FW118" s="119"/>
      <c r="FX118" s="119"/>
      <c r="FY118" s="119"/>
      <c r="FZ118" s="119"/>
      <c r="GA118" s="119"/>
      <c r="GB118" s="119"/>
      <c r="GC118" s="119"/>
      <c r="GD118" s="119"/>
      <c r="GE118" s="119"/>
      <c r="GF118" s="119"/>
      <c r="GG118" s="119"/>
      <c r="GH118" s="119"/>
      <c r="GI118" s="119"/>
      <c r="GJ118" s="119"/>
      <c r="GK118" s="119"/>
      <c r="GL118" s="119"/>
      <c r="GM118" s="119"/>
      <c r="GN118" s="119"/>
      <c r="GO118" s="119"/>
      <c r="GP118" s="119"/>
      <c r="GQ118" s="119"/>
      <c r="GR118" s="119"/>
      <c r="GS118" s="119"/>
      <c r="GT118" s="119"/>
      <c r="GU118" s="119"/>
      <c r="GV118" s="119"/>
      <c r="GW118" s="119"/>
      <c r="GX118" s="119"/>
      <c r="GY118" s="119"/>
      <c r="GZ118" s="119"/>
      <c r="HA118" s="119"/>
      <c r="HB118" s="119"/>
      <c r="HC118" s="119"/>
      <c r="HD118" s="119"/>
      <c r="HE118" s="119"/>
      <c r="HF118" s="119"/>
      <c r="HG118" s="119"/>
      <c r="HH118" s="119"/>
      <c r="HI118" s="119"/>
      <c r="HJ118" s="119"/>
      <c r="HK118" s="119"/>
      <c r="HL118" s="119"/>
      <c r="HM118" s="119"/>
      <c r="HN118" s="119"/>
      <c r="HO118" s="119"/>
      <c r="HP118" s="119"/>
      <c r="HQ118" s="119"/>
      <c r="HR118" s="119"/>
      <c r="HS118" s="119"/>
      <c r="HT118" s="119"/>
      <c r="HU118" s="119"/>
      <c r="HV118" s="119"/>
      <c r="HW118" s="119"/>
      <c r="HX118" s="119"/>
      <c r="HY118" s="119"/>
      <c r="HZ118" s="119"/>
      <c r="IA118" s="119"/>
      <c r="IB118" s="119"/>
      <c r="IC118" s="119"/>
      <c r="ID118" s="119"/>
      <c r="IE118" s="119"/>
      <c r="IF118" s="119"/>
      <c r="IG118" s="119"/>
      <c r="IH118" s="119"/>
      <c r="II118" s="119"/>
      <c r="IJ118" s="119"/>
      <c r="IK118" s="119"/>
      <c r="IL118" s="119"/>
      <c r="IM118" s="119"/>
      <c r="IN118" s="119"/>
      <c r="IO118" s="119"/>
      <c r="IP118" s="119"/>
      <c r="IQ118" s="119"/>
      <c r="IR118" s="119"/>
      <c r="IS118" s="119"/>
      <c r="IT118" s="119"/>
      <c r="IU118" s="119"/>
      <c r="IV118" s="119"/>
      <c r="IW118" s="119"/>
      <c r="IX118" s="119"/>
      <c r="IY118" s="119"/>
      <c r="IZ118" s="119"/>
      <c r="JA118" s="119"/>
      <c r="JB118" s="119"/>
      <c r="JC118" s="119"/>
      <c r="JD118" s="119"/>
      <c r="JE118" s="119"/>
      <c r="JF118" s="119"/>
      <c r="JG118" s="119"/>
    </row>
    <row r="119" spans="1:267" s="117" customFormat="1" ht="69" customHeight="1" x14ac:dyDescent="0.2">
      <c r="A119" s="353">
        <v>61</v>
      </c>
      <c r="B119" s="353" t="s">
        <v>361</v>
      </c>
      <c r="C119" s="354" t="s">
        <v>47</v>
      </c>
      <c r="D119" s="354" t="s">
        <v>383</v>
      </c>
      <c r="E119" s="356" t="s">
        <v>384</v>
      </c>
      <c r="F119" s="198" t="s">
        <v>385</v>
      </c>
      <c r="G119" s="372" t="s">
        <v>29</v>
      </c>
      <c r="H119" s="353" t="s">
        <v>45</v>
      </c>
      <c r="I119" s="354" t="s">
        <v>35</v>
      </c>
      <c r="J119" s="354" t="s">
        <v>47</v>
      </c>
      <c r="K119" s="354" t="s">
        <v>35</v>
      </c>
      <c r="L119" s="374">
        <v>250</v>
      </c>
      <c r="M119" s="367" t="s">
        <v>31</v>
      </c>
      <c r="N119" s="95">
        <v>133210.92000000001</v>
      </c>
      <c r="O119" s="368">
        <v>44263</v>
      </c>
      <c r="P119" s="371">
        <v>44330</v>
      </c>
      <c r="Q119" s="190">
        <f t="shared" si="6"/>
        <v>252.77214421252376</v>
      </c>
      <c r="R119" s="182" t="s">
        <v>34</v>
      </c>
      <c r="S119" s="48">
        <v>527</v>
      </c>
      <c r="T119" s="375">
        <f>U119*100%/349965</f>
        <v>0.80088271684311285</v>
      </c>
      <c r="U119" s="355">
        <v>280280.92</v>
      </c>
      <c r="V119" s="373" t="s">
        <v>199</v>
      </c>
      <c r="W119" s="373" t="s">
        <v>200</v>
      </c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19"/>
      <c r="AR119" s="119"/>
      <c r="AS119" s="119"/>
      <c r="AT119" s="119"/>
      <c r="AU119" s="119"/>
      <c r="AV119" s="119"/>
      <c r="AW119" s="119"/>
      <c r="AX119" s="119"/>
      <c r="AY119" s="119"/>
      <c r="AZ119" s="119"/>
      <c r="BA119" s="119"/>
      <c r="BB119" s="119"/>
      <c r="BC119" s="119"/>
      <c r="BD119" s="119"/>
      <c r="BE119" s="119"/>
      <c r="BF119" s="119"/>
      <c r="BG119" s="119"/>
      <c r="BH119" s="119"/>
      <c r="BI119" s="119"/>
      <c r="BJ119" s="119"/>
      <c r="BK119" s="119"/>
      <c r="BL119" s="119"/>
      <c r="BM119" s="119"/>
      <c r="BN119" s="119"/>
      <c r="BO119" s="119"/>
      <c r="BP119" s="119"/>
      <c r="BQ119" s="119"/>
      <c r="BR119" s="119"/>
      <c r="BS119" s="119"/>
      <c r="BT119" s="119"/>
      <c r="BU119" s="119"/>
      <c r="BV119" s="119"/>
      <c r="BW119" s="119"/>
      <c r="BX119" s="119"/>
      <c r="BY119" s="119"/>
      <c r="BZ119" s="119"/>
      <c r="CA119" s="119"/>
      <c r="CB119" s="119"/>
      <c r="CC119" s="119"/>
      <c r="CD119" s="119"/>
      <c r="CE119" s="119"/>
      <c r="CF119" s="119"/>
      <c r="CG119" s="119"/>
      <c r="CH119" s="119"/>
      <c r="CI119" s="119"/>
      <c r="CJ119" s="119"/>
      <c r="CK119" s="119"/>
      <c r="CL119" s="119"/>
      <c r="CM119" s="119"/>
      <c r="CN119" s="119"/>
      <c r="CO119" s="119"/>
      <c r="CP119" s="119"/>
      <c r="CQ119" s="119"/>
      <c r="CR119" s="119"/>
      <c r="CS119" s="119"/>
      <c r="CT119" s="119"/>
      <c r="CU119" s="119"/>
      <c r="CV119" s="119"/>
      <c r="CW119" s="119"/>
      <c r="CX119" s="119"/>
      <c r="CY119" s="119"/>
      <c r="CZ119" s="119"/>
      <c r="DA119" s="119"/>
      <c r="DB119" s="119"/>
      <c r="DC119" s="119"/>
      <c r="DD119" s="119"/>
      <c r="DE119" s="119"/>
      <c r="DF119" s="119"/>
      <c r="DG119" s="119"/>
      <c r="DH119" s="119"/>
      <c r="DI119" s="119"/>
      <c r="DJ119" s="119"/>
      <c r="DK119" s="119"/>
      <c r="DL119" s="119"/>
      <c r="DM119" s="119"/>
      <c r="DN119" s="119"/>
      <c r="DO119" s="119"/>
      <c r="DP119" s="119"/>
      <c r="DQ119" s="119"/>
      <c r="DR119" s="119"/>
      <c r="DS119" s="119"/>
      <c r="DT119" s="119"/>
      <c r="DU119" s="119"/>
      <c r="DV119" s="119"/>
      <c r="DW119" s="119"/>
      <c r="DX119" s="119"/>
      <c r="DY119" s="119"/>
      <c r="DZ119" s="119"/>
      <c r="EA119" s="119"/>
      <c r="EB119" s="119"/>
      <c r="EC119" s="119"/>
      <c r="ED119" s="119"/>
      <c r="EE119" s="119"/>
      <c r="EF119" s="119"/>
      <c r="EG119" s="119"/>
      <c r="EH119" s="119"/>
      <c r="EI119" s="119"/>
      <c r="EJ119" s="119"/>
      <c r="EK119" s="119"/>
      <c r="EL119" s="119"/>
      <c r="EM119" s="119"/>
      <c r="EN119" s="119"/>
      <c r="EO119" s="119"/>
      <c r="EP119" s="119"/>
      <c r="EQ119" s="119"/>
      <c r="ER119" s="119"/>
      <c r="ES119" s="119"/>
      <c r="ET119" s="119"/>
      <c r="EU119" s="119"/>
      <c r="EV119" s="119"/>
      <c r="EW119" s="119"/>
      <c r="EX119" s="119"/>
      <c r="EY119" s="119"/>
      <c r="EZ119" s="119"/>
      <c r="FA119" s="119"/>
      <c r="FB119" s="119"/>
      <c r="FC119" s="119"/>
      <c r="FD119" s="119"/>
      <c r="FE119" s="119"/>
      <c r="FF119" s="119"/>
      <c r="FG119" s="119"/>
      <c r="FH119" s="119"/>
      <c r="FI119" s="119"/>
      <c r="FJ119" s="119"/>
      <c r="FK119" s="119"/>
      <c r="FL119" s="119"/>
      <c r="FM119" s="119"/>
      <c r="FN119" s="119"/>
      <c r="FO119" s="119"/>
      <c r="FP119" s="119"/>
      <c r="FQ119" s="119"/>
      <c r="FR119" s="119"/>
      <c r="FS119" s="119"/>
      <c r="FT119" s="119"/>
      <c r="FU119" s="119"/>
      <c r="FV119" s="119"/>
      <c r="FW119" s="119"/>
      <c r="FX119" s="119"/>
      <c r="FY119" s="119"/>
      <c r="FZ119" s="119"/>
      <c r="GA119" s="119"/>
      <c r="GB119" s="119"/>
      <c r="GC119" s="119"/>
      <c r="GD119" s="119"/>
      <c r="GE119" s="119"/>
      <c r="GF119" s="119"/>
      <c r="GG119" s="119"/>
      <c r="GH119" s="119"/>
      <c r="GI119" s="119"/>
      <c r="GJ119" s="119"/>
      <c r="GK119" s="119"/>
      <c r="GL119" s="119"/>
      <c r="GM119" s="119"/>
      <c r="GN119" s="119"/>
      <c r="GO119" s="119"/>
      <c r="GP119" s="119"/>
      <c r="GQ119" s="119"/>
      <c r="GR119" s="119"/>
      <c r="GS119" s="119"/>
      <c r="GT119" s="119"/>
      <c r="GU119" s="119"/>
      <c r="GV119" s="119"/>
      <c r="GW119" s="119"/>
      <c r="GX119" s="119"/>
      <c r="GY119" s="119"/>
      <c r="GZ119" s="119"/>
      <c r="HA119" s="119"/>
      <c r="HB119" s="119"/>
      <c r="HC119" s="119"/>
      <c r="HD119" s="119"/>
      <c r="HE119" s="119"/>
      <c r="HF119" s="119"/>
      <c r="HG119" s="119"/>
      <c r="HH119" s="119"/>
      <c r="HI119" s="119"/>
      <c r="HJ119" s="119"/>
      <c r="HK119" s="119"/>
      <c r="HL119" s="119"/>
      <c r="HM119" s="119"/>
      <c r="HN119" s="119"/>
      <c r="HO119" s="119"/>
      <c r="HP119" s="119"/>
      <c r="HQ119" s="119"/>
      <c r="HR119" s="119"/>
      <c r="HS119" s="119"/>
      <c r="HT119" s="119"/>
      <c r="HU119" s="119"/>
      <c r="HV119" s="119"/>
      <c r="HW119" s="119"/>
      <c r="HX119" s="119"/>
      <c r="HY119" s="119"/>
      <c r="HZ119" s="119"/>
      <c r="IA119" s="119"/>
      <c r="IB119" s="119"/>
      <c r="IC119" s="119"/>
      <c r="ID119" s="119"/>
      <c r="IE119" s="119"/>
      <c r="IF119" s="119"/>
      <c r="IG119" s="119"/>
      <c r="IH119" s="119"/>
      <c r="II119" s="119"/>
      <c r="IJ119" s="119"/>
      <c r="IK119" s="119"/>
      <c r="IL119" s="119"/>
      <c r="IM119" s="119"/>
      <c r="IN119" s="119"/>
      <c r="IO119" s="119"/>
      <c r="IP119" s="119"/>
      <c r="IQ119" s="119"/>
      <c r="IR119" s="119"/>
      <c r="IS119" s="119"/>
      <c r="IT119" s="119"/>
      <c r="IU119" s="119"/>
      <c r="IV119" s="119"/>
      <c r="IW119" s="119"/>
      <c r="IX119" s="119"/>
      <c r="IY119" s="119"/>
      <c r="IZ119" s="119"/>
      <c r="JA119" s="119"/>
      <c r="JB119" s="119"/>
      <c r="JC119" s="119"/>
      <c r="JD119" s="119"/>
      <c r="JE119" s="119"/>
      <c r="JF119" s="119"/>
      <c r="JG119" s="119"/>
    </row>
    <row r="120" spans="1:267" s="117" customFormat="1" ht="69" customHeight="1" x14ac:dyDescent="0.2">
      <c r="A120" s="353"/>
      <c r="B120" s="353"/>
      <c r="C120" s="354"/>
      <c r="D120" s="354"/>
      <c r="E120" s="356"/>
      <c r="F120" s="198" t="s">
        <v>386</v>
      </c>
      <c r="G120" s="372"/>
      <c r="H120" s="353"/>
      <c r="I120" s="354"/>
      <c r="J120" s="354"/>
      <c r="K120" s="354"/>
      <c r="L120" s="374"/>
      <c r="M120" s="367"/>
      <c r="N120" s="95">
        <v>147070</v>
      </c>
      <c r="O120" s="368"/>
      <c r="P120" s="371"/>
      <c r="Q120" s="190">
        <f t="shared" si="6"/>
        <v>385</v>
      </c>
      <c r="R120" s="182"/>
      <c r="S120" s="48">
        <v>382</v>
      </c>
      <c r="T120" s="375"/>
      <c r="U120" s="355"/>
      <c r="V120" s="373"/>
      <c r="W120" s="373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119"/>
      <c r="AR120" s="119"/>
      <c r="AS120" s="119"/>
      <c r="AT120" s="119"/>
      <c r="AU120" s="119"/>
      <c r="AV120" s="119"/>
      <c r="AW120" s="119"/>
      <c r="AX120" s="119"/>
      <c r="AY120" s="119"/>
      <c r="AZ120" s="119"/>
      <c r="BA120" s="119"/>
      <c r="BB120" s="119"/>
      <c r="BC120" s="119"/>
      <c r="BD120" s="119"/>
      <c r="BE120" s="119"/>
      <c r="BF120" s="119"/>
      <c r="BG120" s="119"/>
      <c r="BH120" s="119"/>
      <c r="BI120" s="119"/>
      <c r="BJ120" s="119"/>
      <c r="BK120" s="119"/>
      <c r="BL120" s="119"/>
      <c r="BM120" s="119"/>
      <c r="BN120" s="119"/>
      <c r="BO120" s="119"/>
      <c r="BP120" s="119"/>
      <c r="BQ120" s="119"/>
      <c r="BR120" s="119"/>
      <c r="BS120" s="119"/>
      <c r="BT120" s="119"/>
      <c r="BU120" s="119"/>
      <c r="BV120" s="119"/>
      <c r="BW120" s="119"/>
      <c r="BX120" s="119"/>
      <c r="BY120" s="119"/>
      <c r="BZ120" s="119"/>
      <c r="CA120" s="119"/>
      <c r="CB120" s="119"/>
      <c r="CC120" s="119"/>
      <c r="CD120" s="119"/>
      <c r="CE120" s="119"/>
      <c r="CF120" s="119"/>
      <c r="CG120" s="119"/>
      <c r="CH120" s="119"/>
      <c r="CI120" s="119"/>
      <c r="CJ120" s="119"/>
      <c r="CK120" s="119"/>
      <c r="CL120" s="119"/>
      <c r="CM120" s="119"/>
      <c r="CN120" s="119"/>
      <c r="CO120" s="119"/>
      <c r="CP120" s="119"/>
      <c r="CQ120" s="119"/>
      <c r="CR120" s="119"/>
      <c r="CS120" s="119"/>
      <c r="CT120" s="119"/>
      <c r="CU120" s="119"/>
      <c r="CV120" s="119"/>
      <c r="CW120" s="119"/>
      <c r="CX120" s="119"/>
      <c r="CY120" s="119"/>
      <c r="CZ120" s="119"/>
      <c r="DA120" s="119"/>
      <c r="DB120" s="119"/>
      <c r="DC120" s="119"/>
      <c r="DD120" s="119"/>
      <c r="DE120" s="119"/>
      <c r="DF120" s="119"/>
      <c r="DG120" s="119"/>
      <c r="DH120" s="119"/>
      <c r="DI120" s="119"/>
      <c r="DJ120" s="119"/>
      <c r="DK120" s="119"/>
      <c r="DL120" s="119"/>
      <c r="DM120" s="119"/>
      <c r="DN120" s="119"/>
      <c r="DO120" s="119"/>
      <c r="DP120" s="119"/>
      <c r="DQ120" s="119"/>
      <c r="DR120" s="119"/>
      <c r="DS120" s="119"/>
      <c r="DT120" s="119"/>
      <c r="DU120" s="119"/>
      <c r="DV120" s="119"/>
      <c r="DW120" s="119"/>
      <c r="DX120" s="119"/>
      <c r="DY120" s="119"/>
      <c r="DZ120" s="119"/>
      <c r="EA120" s="119"/>
      <c r="EB120" s="119"/>
      <c r="EC120" s="119"/>
      <c r="ED120" s="119"/>
      <c r="EE120" s="119"/>
      <c r="EF120" s="119"/>
      <c r="EG120" s="119"/>
      <c r="EH120" s="119"/>
      <c r="EI120" s="119"/>
      <c r="EJ120" s="119"/>
      <c r="EK120" s="119"/>
      <c r="EL120" s="119"/>
      <c r="EM120" s="119"/>
      <c r="EN120" s="119"/>
      <c r="EO120" s="119"/>
      <c r="EP120" s="119"/>
      <c r="EQ120" s="119"/>
      <c r="ER120" s="119"/>
      <c r="ES120" s="119"/>
      <c r="ET120" s="119"/>
      <c r="EU120" s="119"/>
      <c r="EV120" s="119"/>
      <c r="EW120" s="119"/>
      <c r="EX120" s="119"/>
      <c r="EY120" s="119"/>
      <c r="EZ120" s="119"/>
      <c r="FA120" s="119"/>
      <c r="FB120" s="119"/>
      <c r="FC120" s="119"/>
      <c r="FD120" s="119"/>
      <c r="FE120" s="119"/>
      <c r="FF120" s="119"/>
      <c r="FG120" s="119"/>
      <c r="FH120" s="119"/>
      <c r="FI120" s="119"/>
      <c r="FJ120" s="119"/>
      <c r="FK120" s="119"/>
      <c r="FL120" s="119"/>
      <c r="FM120" s="119"/>
      <c r="FN120" s="119"/>
      <c r="FO120" s="119"/>
      <c r="FP120" s="119"/>
      <c r="FQ120" s="119"/>
      <c r="FR120" s="119"/>
      <c r="FS120" s="119"/>
      <c r="FT120" s="119"/>
      <c r="FU120" s="119"/>
      <c r="FV120" s="119"/>
      <c r="FW120" s="119"/>
      <c r="FX120" s="119"/>
      <c r="FY120" s="119"/>
      <c r="FZ120" s="119"/>
      <c r="GA120" s="119"/>
      <c r="GB120" s="119"/>
      <c r="GC120" s="119"/>
      <c r="GD120" s="119"/>
      <c r="GE120" s="119"/>
      <c r="GF120" s="119"/>
      <c r="GG120" s="119"/>
      <c r="GH120" s="119"/>
      <c r="GI120" s="119"/>
      <c r="GJ120" s="119"/>
      <c r="GK120" s="119"/>
      <c r="GL120" s="119"/>
      <c r="GM120" s="119"/>
      <c r="GN120" s="119"/>
      <c r="GO120" s="119"/>
      <c r="GP120" s="119"/>
      <c r="GQ120" s="119"/>
      <c r="GR120" s="119"/>
      <c r="GS120" s="119"/>
      <c r="GT120" s="119"/>
      <c r="GU120" s="119"/>
      <c r="GV120" s="119"/>
      <c r="GW120" s="119"/>
      <c r="GX120" s="119"/>
      <c r="GY120" s="119"/>
      <c r="GZ120" s="119"/>
      <c r="HA120" s="119"/>
      <c r="HB120" s="119"/>
      <c r="HC120" s="119"/>
      <c r="HD120" s="119"/>
      <c r="HE120" s="119"/>
      <c r="HF120" s="119"/>
      <c r="HG120" s="119"/>
      <c r="HH120" s="119"/>
      <c r="HI120" s="119"/>
      <c r="HJ120" s="119"/>
      <c r="HK120" s="119"/>
      <c r="HL120" s="119"/>
      <c r="HM120" s="119"/>
      <c r="HN120" s="119"/>
      <c r="HO120" s="119"/>
      <c r="HP120" s="119"/>
      <c r="HQ120" s="119"/>
      <c r="HR120" s="119"/>
      <c r="HS120" s="119"/>
      <c r="HT120" s="119"/>
      <c r="HU120" s="119"/>
      <c r="HV120" s="119"/>
      <c r="HW120" s="119"/>
      <c r="HX120" s="119"/>
      <c r="HY120" s="119"/>
      <c r="HZ120" s="119"/>
      <c r="IA120" s="119"/>
      <c r="IB120" s="119"/>
      <c r="IC120" s="119"/>
      <c r="ID120" s="119"/>
      <c r="IE120" s="119"/>
      <c r="IF120" s="119"/>
      <c r="IG120" s="119"/>
      <c r="IH120" s="119"/>
      <c r="II120" s="119"/>
      <c r="IJ120" s="119"/>
      <c r="IK120" s="119"/>
      <c r="IL120" s="119"/>
      <c r="IM120" s="119"/>
      <c r="IN120" s="119"/>
      <c r="IO120" s="119"/>
      <c r="IP120" s="119"/>
      <c r="IQ120" s="119"/>
      <c r="IR120" s="119"/>
      <c r="IS120" s="119"/>
      <c r="IT120" s="119"/>
      <c r="IU120" s="119"/>
      <c r="IV120" s="119"/>
      <c r="IW120" s="119"/>
      <c r="IX120" s="119"/>
      <c r="IY120" s="119"/>
      <c r="IZ120" s="119"/>
      <c r="JA120" s="119"/>
      <c r="JB120" s="119"/>
      <c r="JC120" s="119"/>
      <c r="JD120" s="119"/>
      <c r="JE120" s="119"/>
      <c r="JF120" s="119"/>
      <c r="JG120" s="119"/>
    </row>
    <row r="121" spans="1:267" s="117" customFormat="1" ht="69" customHeight="1" x14ac:dyDescent="0.2">
      <c r="A121" s="175">
        <v>62</v>
      </c>
      <c r="B121" s="175" t="s">
        <v>361</v>
      </c>
      <c r="C121" s="176" t="s">
        <v>47</v>
      </c>
      <c r="D121" s="176" t="s">
        <v>387</v>
      </c>
      <c r="E121" s="178" t="s">
        <v>388</v>
      </c>
      <c r="F121" s="198" t="s">
        <v>389</v>
      </c>
      <c r="G121" s="185" t="s">
        <v>29</v>
      </c>
      <c r="H121" s="175" t="s">
        <v>36</v>
      </c>
      <c r="I121" s="176" t="s">
        <v>33</v>
      </c>
      <c r="J121" s="176" t="s">
        <v>47</v>
      </c>
      <c r="K121" s="176" t="s">
        <v>33</v>
      </c>
      <c r="L121" s="187">
        <v>125</v>
      </c>
      <c r="M121" s="180" t="s">
        <v>31</v>
      </c>
      <c r="N121" s="95">
        <v>2665.7</v>
      </c>
      <c r="O121" s="181">
        <v>44270</v>
      </c>
      <c r="P121" s="184">
        <v>44302</v>
      </c>
      <c r="Q121" s="190">
        <f t="shared" si="6"/>
        <v>8.8856666666666655</v>
      </c>
      <c r="R121" s="182" t="s">
        <v>39</v>
      </c>
      <c r="S121" s="48">
        <v>300</v>
      </c>
      <c r="T121" s="188">
        <f>U121*100%/O121</f>
        <v>6.0214592274678111E-2</v>
      </c>
      <c r="U121" s="177">
        <v>2665.7</v>
      </c>
      <c r="V121" s="242" t="s">
        <v>390</v>
      </c>
      <c r="W121" s="242" t="s">
        <v>391</v>
      </c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  <c r="AV121" s="119"/>
      <c r="AW121" s="119"/>
      <c r="AX121" s="119"/>
      <c r="AY121" s="119"/>
      <c r="AZ121" s="119"/>
      <c r="BA121" s="119"/>
      <c r="BB121" s="119"/>
      <c r="BC121" s="119"/>
      <c r="BD121" s="119"/>
      <c r="BE121" s="119"/>
      <c r="BF121" s="119"/>
      <c r="BG121" s="119"/>
      <c r="BH121" s="119"/>
      <c r="BI121" s="119"/>
      <c r="BJ121" s="119"/>
      <c r="BK121" s="119"/>
      <c r="BL121" s="119"/>
      <c r="BM121" s="119"/>
      <c r="BN121" s="119"/>
      <c r="BO121" s="119"/>
      <c r="BP121" s="119"/>
      <c r="BQ121" s="119"/>
      <c r="BR121" s="119"/>
      <c r="BS121" s="119"/>
      <c r="BT121" s="119"/>
      <c r="BU121" s="119"/>
      <c r="BV121" s="119"/>
      <c r="BW121" s="119"/>
      <c r="BX121" s="119"/>
      <c r="BY121" s="119"/>
      <c r="BZ121" s="119"/>
      <c r="CA121" s="119"/>
      <c r="CB121" s="119"/>
      <c r="CC121" s="119"/>
      <c r="CD121" s="119"/>
      <c r="CE121" s="119"/>
      <c r="CF121" s="119"/>
      <c r="CG121" s="119"/>
      <c r="CH121" s="119"/>
      <c r="CI121" s="119"/>
      <c r="CJ121" s="119"/>
      <c r="CK121" s="119"/>
      <c r="CL121" s="119"/>
      <c r="CM121" s="119"/>
      <c r="CN121" s="119"/>
      <c r="CO121" s="119"/>
      <c r="CP121" s="119"/>
      <c r="CQ121" s="119"/>
      <c r="CR121" s="119"/>
      <c r="CS121" s="119"/>
      <c r="CT121" s="119"/>
      <c r="CU121" s="119"/>
      <c r="CV121" s="119"/>
      <c r="CW121" s="119"/>
      <c r="CX121" s="119"/>
      <c r="CY121" s="119"/>
      <c r="CZ121" s="119"/>
      <c r="DA121" s="119"/>
      <c r="DB121" s="119"/>
      <c r="DC121" s="119"/>
      <c r="DD121" s="119"/>
      <c r="DE121" s="119"/>
      <c r="DF121" s="119"/>
      <c r="DG121" s="119"/>
      <c r="DH121" s="119"/>
      <c r="DI121" s="119"/>
      <c r="DJ121" s="119"/>
      <c r="DK121" s="119"/>
      <c r="DL121" s="119"/>
      <c r="DM121" s="119"/>
      <c r="DN121" s="119"/>
      <c r="DO121" s="119"/>
      <c r="DP121" s="119"/>
      <c r="DQ121" s="119"/>
      <c r="DR121" s="119"/>
      <c r="DS121" s="119"/>
      <c r="DT121" s="119"/>
      <c r="DU121" s="119"/>
      <c r="DV121" s="119"/>
      <c r="DW121" s="119"/>
      <c r="DX121" s="119"/>
      <c r="DY121" s="119"/>
      <c r="DZ121" s="119"/>
      <c r="EA121" s="119"/>
      <c r="EB121" s="119"/>
      <c r="EC121" s="119"/>
      <c r="ED121" s="119"/>
      <c r="EE121" s="119"/>
      <c r="EF121" s="119"/>
      <c r="EG121" s="119"/>
      <c r="EH121" s="119"/>
      <c r="EI121" s="119"/>
      <c r="EJ121" s="119"/>
      <c r="EK121" s="119"/>
      <c r="EL121" s="119"/>
      <c r="EM121" s="119"/>
      <c r="EN121" s="119"/>
      <c r="EO121" s="119"/>
      <c r="EP121" s="119"/>
      <c r="EQ121" s="119"/>
      <c r="ER121" s="119"/>
      <c r="ES121" s="119"/>
      <c r="ET121" s="119"/>
      <c r="EU121" s="119"/>
      <c r="EV121" s="119"/>
      <c r="EW121" s="119"/>
      <c r="EX121" s="119"/>
      <c r="EY121" s="119"/>
      <c r="EZ121" s="119"/>
      <c r="FA121" s="119"/>
      <c r="FB121" s="119"/>
      <c r="FC121" s="119"/>
      <c r="FD121" s="119"/>
      <c r="FE121" s="119"/>
      <c r="FF121" s="119"/>
      <c r="FG121" s="119"/>
      <c r="FH121" s="119"/>
      <c r="FI121" s="119"/>
      <c r="FJ121" s="119"/>
      <c r="FK121" s="119"/>
      <c r="FL121" s="119"/>
      <c r="FM121" s="119"/>
      <c r="FN121" s="119"/>
      <c r="FO121" s="119"/>
      <c r="FP121" s="119"/>
      <c r="FQ121" s="119"/>
      <c r="FR121" s="119"/>
      <c r="FS121" s="119"/>
      <c r="FT121" s="119"/>
      <c r="FU121" s="119"/>
      <c r="FV121" s="119"/>
      <c r="FW121" s="119"/>
      <c r="FX121" s="119"/>
      <c r="FY121" s="119"/>
      <c r="FZ121" s="119"/>
      <c r="GA121" s="119"/>
      <c r="GB121" s="119"/>
      <c r="GC121" s="119"/>
      <c r="GD121" s="119"/>
      <c r="GE121" s="119"/>
      <c r="GF121" s="119"/>
      <c r="GG121" s="119"/>
      <c r="GH121" s="119"/>
      <c r="GI121" s="119"/>
      <c r="GJ121" s="119"/>
      <c r="GK121" s="119"/>
      <c r="GL121" s="119"/>
      <c r="GM121" s="119"/>
      <c r="GN121" s="119"/>
      <c r="GO121" s="119"/>
      <c r="GP121" s="119"/>
      <c r="GQ121" s="119"/>
      <c r="GR121" s="119"/>
      <c r="GS121" s="119"/>
      <c r="GT121" s="119"/>
      <c r="GU121" s="119"/>
      <c r="GV121" s="119"/>
      <c r="GW121" s="119"/>
      <c r="GX121" s="119"/>
      <c r="GY121" s="119"/>
      <c r="GZ121" s="119"/>
      <c r="HA121" s="119"/>
      <c r="HB121" s="119"/>
      <c r="HC121" s="119"/>
      <c r="HD121" s="119"/>
      <c r="HE121" s="119"/>
      <c r="HF121" s="119"/>
      <c r="HG121" s="119"/>
      <c r="HH121" s="119"/>
      <c r="HI121" s="119"/>
      <c r="HJ121" s="119"/>
      <c r="HK121" s="119"/>
      <c r="HL121" s="119"/>
      <c r="HM121" s="119"/>
      <c r="HN121" s="119"/>
      <c r="HO121" s="119"/>
      <c r="HP121" s="119"/>
      <c r="HQ121" s="119"/>
      <c r="HR121" s="119"/>
      <c r="HS121" s="119"/>
      <c r="HT121" s="119"/>
      <c r="HU121" s="119"/>
      <c r="HV121" s="119"/>
      <c r="HW121" s="119"/>
      <c r="HX121" s="119"/>
      <c r="HY121" s="119"/>
      <c r="HZ121" s="119"/>
      <c r="IA121" s="119"/>
      <c r="IB121" s="119"/>
      <c r="IC121" s="119"/>
      <c r="ID121" s="119"/>
      <c r="IE121" s="119"/>
      <c r="IF121" s="119"/>
      <c r="IG121" s="119"/>
      <c r="IH121" s="119"/>
      <c r="II121" s="119"/>
      <c r="IJ121" s="119"/>
      <c r="IK121" s="119"/>
      <c r="IL121" s="119"/>
      <c r="IM121" s="119"/>
      <c r="IN121" s="119"/>
      <c r="IO121" s="119"/>
      <c r="IP121" s="119"/>
      <c r="IQ121" s="119"/>
      <c r="IR121" s="119"/>
      <c r="IS121" s="119"/>
      <c r="IT121" s="119"/>
      <c r="IU121" s="119"/>
      <c r="IV121" s="119"/>
      <c r="IW121" s="119"/>
      <c r="IX121" s="119"/>
      <c r="IY121" s="119"/>
      <c r="IZ121" s="119"/>
      <c r="JA121" s="119"/>
      <c r="JB121" s="119"/>
      <c r="JC121" s="119"/>
      <c r="JD121" s="119"/>
      <c r="JE121" s="119"/>
      <c r="JF121" s="119"/>
      <c r="JG121" s="119"/>
    </row>
    <row r="122" spans="1:267" s="117" customFormat="1" ht="69" customHeight="1" x14ac:dyDescent="0.2">
      <c r="A122" s="175">
        <v>63</v>
      </c>
      <c r="B122" s="175" t="s">
        <v>361</v>
      </c>
      <c r="C122" s="176" t="s">
        <v>47</v>
      </c>
      <c r="D122" s="176" t="s">
        <v>392</v>
      </c>
      <c r="E122" s="178" t="s">
        <v>393</v>
      </c>
      <c r="F122" s="198" t="s">
        <v>394</v>
      </c>
      <c r="G122" s="185" t="s">
        <v>29</v>
      </c>
      <c r="H122" s="175" t="s">
        <v>45</v>
      </c>
      <c r="I122" s="176" t="s">
        <v>37</v>
      </c>
      <c r="J122" s="176" t="s">
        <v>47</v>
      </c>
      <c r="K122" s="176" t="s">
        <v>37</v>
      </c>
      <c r="L122" s="187">
        <v>25</v>
      </c>
      <c r="M122" s="180" t="s">
        <v>31</v>
      </c>
      <c r="N122" s="95">
        <v>65000</v>
      </c>
      <c r="O122" s="181">
        <v>44270</v>
      </c>
      <c r="P122" s="184">
        <v>44316</v>
      </c>
      <c r="Q122" s="190">
        <f t="shared" si="6"/>
        <v>65000</v>
      </c>
      <c r="R122" s="182" t="s">
        <v>32</v>
      </c>
      <c r="S122" s="48">
        <v>1</v>
      </c>
      <c r="T122" s="188">
        <f>U122*100%/O122</f>
        <v>1.3286548452676756</v>
      </c>
      <c r="U122" s="177">
        <v>58819.55</v>
      </c>
      <c r="V122" s="242" t="s">
        <v>184</v>
      </c>
      <c r="W122" s="242" t="s">
        <v>185</v>
      </c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119"/>
      <c r="BL122" s="119"/>
      <c r="BM122" s="119"/>
      <c r="BN122" s="119"/>
      <c r="BO122" s="119"/>
      <c r="BP122" s="119"/>
      <c r="BQ122" s="119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19"/>
      <c r="CB122" s="119"/>
      <c r="CC122" s="119"/>
      <c r="CD122" s="119"/>
      <c r="CE122" s="119"/>
      <c r="CF122" s="119"/>
      <c r="CG122" s="119"/>
      <c r="CH122" s="119"/>
      <c r="CI122" s="119"/>
      <c r="CJ122" s="119"/>
      <c r="CK122" s="119"/>
      <c r="CL122" s="119"/>
      <c r="CM122" s="119"/>
      <c r="CN122" s="119"/>
      <c r="CO122" s="119"/>
      <c r="CP122" s="119"/>
      <c r="CQ122" s="119"/>
      <c r="CR122" s="119"/>
      <c r="CS122" s="119"/>
      <c r="CT122" s="119"/>
      <c r="CU122" s="119"/>
      <c r="CV122" s="119"/>
      <c r="CW122" s="119"/>
      <c r="CX122" s="119"/>
      <c r="CY122" s="119"/>
      <c r="CZ122" s="119"/>
      <c r="DA122" s="119"/>
      <c r="DB122" s="119"/>
      <c r="DC122" s="119"/>
      <c r="DD122" s="119"/>
      <c r="DE122" s="119"/>
      <c r="DF122" s="119"/>
      <c r="DG122" s="119"/>
      <c r="DH122" s="119"/>
      <c r="DI122" s="119"/>
      <c r="DJ122" s="119"/>
      <c r="DK122" s="119"/>
      <c r="DL122" s="119"/>
      <c r="DM122" s="119"/>
      <c r="DN122" s="119"/>
      <c r="DO122" s="119"/>
      <c r="DP122" s="119"/>
      <c r="DQ122" s="119"/>
      <c r="DR122" s="119"/>
      <c r="DS122" s="119"/>
      <c r="DT122" s="119"/>
      <c r="DU122" s="119"/>
      <c r="DV122" s="119"/>
      <c r="DW122" s="119"/>
      <c r="DX122" s="119"/>
      <c r="DY122" s="119"/>
      <c r="DZ122" s="119"/>
      <c r="EA122" s="119"/>
      <c r="EB122" s="119"/>
      <c r="EC122" s="119"/>
      <c r="ED122" s="119"/>
      <c r="EE122" s="119"/>
      <c r="EF122" s="119"/>
      <c r="EG122" s="119"/>
      <c r="EH122" s="119"/>
      <c r="EI122" s="119"/>
      <c r="EJ122" s="119"/>
      <c r="EK122" s="119"/>
      <c r="EL122" s="119"/>
      <c r="EM122" s="119"/>
      <c r="EN122" s="119"/>
      <c r="EO122" s="119"/>
      <c r="EP122" s="119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19"/>
      <c r="FA122" s="119"/>
      <c r="FB122" s="119"/>
      <c r="FC122" s="119"/>
      <c r="FD122" s="119"/>
      <c r="FE122" s="119"/>
      <c r="FF122" s="119"/>
      <c r="FG122" s="119"/>
      <c r="FH122" s="119"/>
      <c r="FI122" s="119"/>
      <c r="FJ122" s="119"/>
      <c r="FK122" s="119"/>
      <c r="FL122" s="119"/>
      <c r="FM122" s="119"/>
      <c r="FN122" s="119"/>
      <c r="FO122" s="119"/>
      <c r="FP122" s="119"/>
      <c r="FQ122" s="119"/>
      <c r="FR122" s="119"/>
      <c r="FS122" s="119"/>
      <c r="FT122" s="119"/>
      <c r="FU122" s="119"/>
      <c r="FV122" s="119"/>
      <c r="FW122" s="119"/>
      <c r="FX122" s="119"/>
      <c r="FY122" s="119"/>
      <c r="FZ122" s="119"/>
      <c r="GA122" s="119"/>
      <c r="GB122" s="119"/>
      <c r="GC122" s="119"/>
      <c r="GD122" s="119"/>
      <c r="GE122" s="119"/>
      <c r="GF122" s="119"/>
      <c r="GG122" s="119"/>
      <c r="GH122" s="119"/>
      <c r="GI122" s="119"/>
      <c r="GJ122" s="119"/>
      <c r="GK122" s="119"/>
      <c r="GL122" s="119"/>
      <c r="GM122" s="119"/>
      <c r="GN122" s="119"/>
      <c r="GO122" s="119"/>
      <c r="GP122" s="119"/>
      <c r="GQ122" s="119"/>
      <c r="GR122" s="119"/>
      <c r="GS122" s="119"/>
      <c r="GT122" s="119"/>
      <c r="GU122" s="119"/>
      <c r="GV122" s="119"/>
      <c r="GW122" s="119"/>
      <c r="GX122" s="119"/>
      <c r="GY122" s="119"/>
      <c r="GZ122" s="119"/>
      <c r="HA122" s="119"/>
      <c r="HB122" s="119"/>
      <c r="HC122" s="119"/>
      <c r="HD122" s="119"/>
      <c r="HE122" s="119"/>
      <c r="HF122" s="119"/>
      <c r="HG122" s="119"/>
      <c r="HH122" s="119"/>
      <c r="HI122" s="119"/>
      <c r="HJ122" s="119"/>
      <c r="HK122" s="119"/>
      <c r="HL122" s="119"/>
      <c r="HM122" s="119"/>
      <c r="HN122" s="119"/>
      <c r="HO122" s="119"/>
      <c r="HP122" s="119"/>
      <c r="HQ122" s="119"/>
      <c r="HR122" s="119"/>
      <c r="HS122" s="119"/>
      <c r="HT122" s="119"/>
      <c r="HU122" s="119"/>
      <c r="HV122" s="119"/>
      <c r="HW122" s="119"/>
      <c r="HX122" s="119"/>
      <c r="HY122" s="119"/>
      <c r="HZ122" s="119"/>
      <c r="IA122" s="119"/>
      <c r="IB122" s="119"/>
      <c r="IC122" s="119"/>
      <c r="ID122" s="119"/>
      <c r="IE122" s="119"/>
      <c r="IF122" s="119"/>
      <c r="IG122" s="119"/>
      <c r="IH122" s="119"/>
      <c r="II122" s="119"/>
      <c r="IJ122" s="119"/>
      <c r="IK122" s="119"/>
      <c r="IL122" s="119"/>
      <c r="IM122" s="119"/>
      <c r="IN122" s="119"/>
      <c r="IO122" s="119"/>
      <c r="IP122" s="119"/>
      <c r="IQ122" s="119"/>
      <c r="IR122" s="119"/>
      <c r="IS122" s="119"/>
      <c r="IT122" s="119"/>
      <c r="IU122" s="119"/>
      <c r="IV122" s="119"/>
      <c r="IW122" s="119"/>
      <c r="IX122" s="119"/>
      <c r="IY122" s="119"/>
      <c r="IZ122" s="119"/>
      <c r="JA122" s="119"/>
      <c r="JB122" s="119"/>
      <c r="JC122" s="119"/>
      <c r="JD122" s="119"/>
      <c r="JE122" s="119"/>
      <c r="JF122" s="119"/>
      <c r="JG122" s="119"/>
    </row>
    <row r="123" spans="1:267" s="117" customFormat="1" ht="69" customHeight="1" x14ac:dyDescent="0.2">
      <c r="A123" s="353">
        <v>64</v>
      </c>
      <c r="B123" s="353" t="s">
        <v>361</v>
      </c>
      <c r="C123" s="354" t="s">
        <v>47</v>
      </c>
      <c r="D123" s="354" t="s">
        <v>395</v>
      </c>
      <c r="E123" s="356" t="s">
        <v>396</v>
      </c>
      <c r="F123" s="198" t="s">
        <v>397</v>
      </c>
      <c r="G123" s="372" t="s">
        <v>310</v>
      </c>
      <c r="H123" s="353" t="s">
        <v>36</v>
      </c>
      <c r="I123" s="354" t="s">
        <v>33</v>
      </c>
      <c r="J123" s="354" t="s">
        <v>47</v>
      </c>
      <c r="K123" s="354" t="s">
        <v>33</v>
      </c>
      <c r="L123" s="374">
        <v>120</v>
      </c>
      <c r="M123" s="367" t="s">
        <v>31</v>
      </c>
      <c r="N123" s="95">
        <v>475164.8</v>
      </c>
      <c r="O123" s="368">
        <v>44270</v>
      </c>
      <c r="P123" s="371">
        <v>44337</v>
      </c>
      <c r="Q123" s="190">
        <f t="shared" si="6"/>
        <v>679.77796852646634</v>
      </c>
      <c r="R123" s="182" t="s">
        <v>34</v>
      </c>
      <c r="S123" s="48">
        <v>699</v>
      </c>
      <c r="T123" s="375">
        <f>U123*100%/573086.16</f>
        <v>0.77101507738382646</v>
      </c>
      <c r="U123" s="355">
        <v>441858.07</v>
      </c>
      <c r="V123" s="373" t="s">
        <v>398</v>
      </c>
      <c r="W123" s="373" t="s">
        <v>399</v>
      </c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119"/>
      <c r="AR123" s="119"/>
      <c r="AS123" s="119"/>
      <c r="AT123" s="119"/>
      <c r="AU123" s="119"/>
      <c r="AV123" s="119"/>
      <c r="AW123" s="119"/>
      <c r="AX123" s="119"/>
      <c r="AY123" s="119"/>
      <c r="AZ123" s="119"/>
      <c r="BA123" s="119"/>
      <c r="BB123" s="119"/>
      <c r="BC123" s="119"/>
      <c r="BD123" s="119"/>
      <c r="BE123" s="119"/>
      <c r="BF123" s="119"/>
      <c r="BG123" s="119"/>
      <c r="BH123" s="119"/>
      <c r="BI123" s="119"/>
      <c r="BJ123" s="119"/>
      <c r="BK123" s="119"/>
      <c r="BL123" s="119"/>
      <c r="BM123" s="119"/>
      <c r="BN123" s="119"/>
      <c r="BO123" s="119"/>
      <c r="BP123" s="119"/>
      <c r="BQ123" s="119"/>
      <c r="BR123" s="119"/>
      <c r="BS123" s="119"/>
      <c r="BT123" s="119"/>
      <c r="BU123" s="119"/>
      <c r="BV123" s="119"/>
      <c r="BW123" s="119"/>
      <c r="BX123" s="119"/>
      <c r="BY123" s="119"/>
      <c r="BZ123" s="119"/>
      <c r="CA123" s="119"/>
      <c r="CB123" s="119"/>
      <c r="CC123" s="119"/>
      <c r="CD123" s="119"/>
      <c r="CE123" s="119"/>
      <c r="CF123" s="119"/>
      <c r="CG123" s="119"/>
      <c r="CH123" s="119"/>
      <c r="CI123" s="119"/>
      <c r="CJ123" s="119"/>
      <c r="CK123" s="119"/>
      <c r="CL123" s="119"/>
      <c r="CM123" s="119"/>
      <c r="CN123" s="119"/>
      <c r="CO123" s="119"/>
      <c r="CP123" s="119"/>
      <c r="CQ123" s="119"/>
      <c r="CR123" s="119"/>
      <c r="CS123" s="119"/>
      <c r="CT123" s="119"/>
      <c r="CU123" s="119"/>
      <c r="CV123" s="119"/>
      <c r="CW123" s="119"/>
      <c r="CX123" s="119"/>
      <c r="CY123" s="119"/>
      <c r="CZ123" s="119"/>
      <c r="DA123" s="119"/>
      <c r="DB123" s="119"/>
      <c r="DC123" s="119"/>
      <c r="DD123" s="119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9"/>
      <c r="FJ123" s="119"/>
      <c r="FK123" s="119"/>
      <c r="FL123" s="119"/>
      <c r="FM123" s="119"/>
      <c r="FN123" s="119"/>
      <c r="FO123" s="119"/>
      <c r="FP123" s="119"/>
      <c r="FQ123" s="119"/>
      <c r="FR123" s="119"/>
      <c r="FS123" s="119"/>
      <c r="FT123" s="119"/>
      <c r="FU123" s="119"/>
      <c r="FV123" s="119"/>
      <c r="FW123" s="119"/>
      <c r="FX123" s="119"/>
      <c r="FY123" s="119"/>
      <c r="FZ123" s="119"/>
      <c r="GA123" s="119"/>
      <c r="GB123" s="119"/>
      <c r="GC123" s="119"/>
      <c r="GD123" s="119"/>
      <c r="GE123" s="119"/>
      <c r="GF123" s="119"/>
      <c r="GG123" s="119"/>
      <c r="GH123" s="119"/>
      <c r="GI123" s="119"/>
      <c r="GJ123" s="119"/>
      <c r="GK123" s="119"/>
      <c r="GL123" s="119"/>
      <c r="GM123" s="119"/>
      <c r="GN123" s="119"/>
      <c r="GO123" s="119"/>
      <c r="GP123" s="119"/>
      <c r="GQ123" s="119"/>
      <c r="GR123" s="119"/>
      <c r="GS123" s="119"/>
      <c r="GT123" s="119"/>
      <c r="GU123" s="119"/>
      <c r="GV123" s="119"/>
      <c r="GW123" s="119"/>
      <c r="GX123" s="119"/>
      <c r="GY123" s="119"/>
      <c r="GZ123" s="119"/>
      <c r="HA123" s="119"/>
      <c r="HB123" s="119"/>
      <c r="HC123" s="119"/>
      <c r="HD123" s="119"/>
      <c r="HE123" s="119"/>
      <c r="HF123" s="119"/>
      <c r="HG123" s="119"/>
      <c r="HH123" s="119"/>
      <c r="HI123" s="119"/>
      <c r="HJ123" s="119"/>
      <c r="HK123" s="119"/>
      <c r="HL123" s="119"/>
      <c r="HM123" s="119"/>
      <c r="HN123" s="119"/>
      <c r="HO123" s="119"/>
      <c r="HP123" s="119"/>
      <c r="HQ123" s="119"/>
      <c r="HR123" s="119"/>
      <c r="HS123" s="119"/>
      <c r="HT123" s="119"/>
      <c r="HU123" s="119"/>
      <c r="HV123" s="119"/>
      <c r="HW123" s="119"/>
      <c r="HX123" s="119"/>
      <c r="HY123" s="119"/>
      <c r="HZ123" s="119"/>
      <c r="IA123" s="119"/>
      <c r="IB123" s="119"/>
      <c r="IC123" s="119"/>
      <c r="ID123" s="119"/>
      <c r="IE123" s="119"/>
      <c r="IF123" s="119"/>
      <c r="IG123" s="119"/>
      <c r="IH123" s="119"/>
      <c r="II123" s="119"/>
      <c r="IJ123" s="119"/>
      <c r="IK123" s="119"/>
      <c r="IL123" s="119"/>
      <c r="IM123" s="119"/>
      <c r="IN123" s="119"/>
      <c r="IO123" s="119"/>
      <c r="IP123" s="119"/>
      <c r="IQ123" s="119"/>
      <c r="IR123" s="119"/>
      <c r="IS123" s="119"/>
      <c r="IT123" s="119"/>
      <c r="IU123" s="119"/>
      <c r="IV123" s="119"/>
      <c r="IW123" s="119"/>
      <c r="IX123" s="119"/>
      <c r="IY123" s="119"/>
      <c r="IZ123" s="119"/>
      <c r="JA123" s="119"/>
      <c r="JB123" s="119"/>
      <c r="JC123" s="119"/>
      <c r="JD123" s="119"/>
      <c r="JE123" s="119"/>
      <c r="JF123" s="119"/>
      <c r="JG123" s="119"/>
    </row>
    <row r="124" spans="1:267" s="117" customFormat="1" ht="69" customHeight="1" x14ac:dyDescent="0.2">
      <c r="A124" s="353"/>
      <c r="B124" s="353"/>
      <c r="C124" s="354"/>
      <c r="D124" s="354"/>
      <c r="E124" s="356"/>
      <c r="F124" s="198" t="s">
        <v>400</v>
      </c>
      <c r="G124" s="372"/>
      <c r="H124" s="353"/>
      <c r="I124" s="354"/>
      <c r="J124" s="354"/>
      <c r="K124" s="354"/>
      <c r="L124" s="374"/>
      <c r="M124" s="367"/>
      <c r="N124" s="95">
        <v>97921.36</v>
      </c>
      <c r="O124" s="368"/>
      <c r="P124" s="371"/>
      <c r="Q124" s="190">
        <f t="shared" si="6"/>
        <v>461.89320754716982</v>
      </c>
      <c r="R124" s="182"/>
      <c r="S124" s="48">
        <v>212</v>
      </c>
      <c r="T124" s="375"/>
      <c r="U124" s="355"/>
      <c r="V124" s="373"/>
      <c r="W124" s="373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119"/>
      <c r="AS124" s="119"/>
      <c r="AT124" s="119"/>
      <c r="AU124" s="119"/>
      <c r="AV124" s="119"/>
      <c r="AW124" s="119"/>
      <c r="AX124" s="119"/>
      <c r="AY124" s="119"/>
      <c r="AZ124" s="119"/>
      <c r="BA124" s="119"/>
      <c r="BB124" s="119"/>
      <c r="BC124" s="119"/>
      <c r="BD124" s="119"/>
      <c r="BE124" s="119"/>
      <c r="BF124" s="119"/>
      <c r="BG124" s="119"/>
      <c r="BH124" s="119"/>
      <c r="BI124" s="119"/>
      <c r="BJ124" s="119"/>
      <c r="BK124" s="119"/>
      <c r="BL124" s="119"/>
      <c r="BM124" s="119"/>
      <c r="BN124" s="119"/>
      <c r="BO124" s="119"/>
      <c r="BP124" s="119"/>
      <c r="BQ124" s="119"/>
      <c r="BR124" s="119"/>
      <c r="BS124" s="119"/>
      <c r="BT124" s="119"/>
      <c r="BU124" s="119"/>
      <c r="BV124" s="119"/>
      <c r="BW124" s="119"/>
      <c r="BX124" s="119"/>
      <c r="BY124" s="119"/>
      <c r="BZ124" s="119"/>
      <c r="CA124" s="119"/>
      <c r="CB124" s="119"/>
      <c r="CC124" s="119"/>
      <c r="CD124" s="119"/>
      <c r="CE124" s="119"/>
      <c r="CF124" s="119"/>
      <c r="CG124" s="119"/>
      <c r="CH124" s="119"/>
      <c r="CI124" s="119"/>
      <c r="CJ124" s="119"/>
      <c r="CK124" s="119"/>
      <c r="CL124" s="119"/>
      <c r="CM124" s="119"/>
      <c r="CN124" s="119"/>
      <c r="CO124" s="119"/>
      <c r="CP124" s="119"/>
      <c r="CQ124" s="119"/>
      <c r="CR124" s="119"/>
      <c r="CS124" s="119"/>
      <c r="CT124" s="119"/>
      <c r="CU124" s="119"/>
      <c r="CV124" s="119"/>
      <c r="CW124" s="119"/>
      <c r="CX124" s="119"/>
      <c r="CY124" s="119"/>
      <c r="CZ124" s="119"/>
      <c r="DA124" s="119"/>
      <c r="DB124" s="119"/>
      <c r="DC124" s="119"/>
      <c r="DD124" s="119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9"/>
      <c r="FJ124" s="119"/>
      <c r="FK124" s="119"/>
      <c r="FL124" s="119"/>
      <c r="FM124" s="119"/>
      <c r="FN124" s="119"/>
      <c r="FO124" s="119"/>
      <c r="FP124" s="119"/>
      <c r="FQ124" s="119"/>
      <c r="FR124" s="119"/>
      <c r="FS124" s="119"/>
      <c r="FT124" s="119"/>
      <c r="FU124" s="119"/>
      <c r="FV124" s="119"/>
      <c r="FW124" s="119"/>
      <c r="FX124" s="119"/>
      <c r="FY124" s="119"/>
      <c r="FZ124" s="119"/>
      <c r="GA124" s="119"/>
      <c r="GB124" s="119"/>
      <c r="GC124" s="119"/>
      <c r="GD124" s="119"/>
      <c r="GE124" s="119"/>
      <c r="GF124" s="119"/>
      <c r="GG124" s="119"/>
      <c r="GH124" s="119"/>
      <c r="GI124" s="119"/>
      <c r="GJ124" s="119"/>
      <c r="GK124" s="119"/>
      <c r="GL124" s="119"/>
      <c r="GM124" s="119"/>
      <c r="GN124" s="119"/>
      <c r="GO124" s="119"/>
      <c r="GP124" s="119"/>
      <c r="GQ124" s="119"/>
      <c r="GR124" s="119"/>
      <c r="GS124" s="119"/>
      <c r="GT124" s="119"/>
      <c r="GU124" s="119"/>
      <c r="GV124" s="119"/>
      <c r="GW124" s="119"/>
      <c r="GX124" s="119"/>
      <c r="GY124" s="119"/>
      <c r="GZ124" s="119"/>
      <c r="HA124" s="119"/>
      <c r="HB124" s="119"/>
      <c r="HC124" s="119"/>
      <c r="HD124" s="119"/>
      <c r="HE124" s="119"/>
      <c r="HF124" s="119"/>
      <c r="HG124" s="119"/>
      <c r="HH124" s="119"/>
      <c r="HI124" s="119"/>
      <c r="HJ124" s="119"/>
      <c r="HK124" s="119"/>
      <c r="HL124" s="119"/>
      <c r="HM124" s="119"/>
      <c r="HN124" s="119"/>
      <c r="HO124" s="119"/>
      <c r="HP124" s="119"/>
      <c r="HQ124" s="119"/>
      <c r="HR124" s="119"/>
      <c r="HS124" s="119"/>
      <c r="HT124" s="119"/>
      <c r="HU124" s="119"/>
      <c r="HV124" s="119"/>
      <c r="HW124" s="119"/>
      <c r="HX124" s="119"/>
      <c r="HY124" s="119"/>
      <c r="HZ124" s="119"/>
      <c r="IA124" s="119"/>
      <c r="IB124" s="119"/>
      <c r="IC124" s="119"/>
      <c r="ID124" s="119"/>
      <c r="IE124" s="119"/>
      <c r="IF124" s="119"/>
      <c r="IG124" s="119"/>
      <c r="IH124" s="119"/>
      <c r="II124" s="119"/>
      <c r="IJ124" s="119"/>
      <c r="IK124" s="119"/>
      <c r="IL124" s="119"/>
      <c r="IM124" s="119"/>
      <c r="IN124" s="119"/>
      <c r="IO124" s="119"/>
      <c r="IP124" s="119"/>
      <c r="IQ124" s="119"/>
      <c r="IR124" s="119"/>
      <c r="IS124" s="119"/>
      <c r="IT124" s="119"/>
      <c r="IU124" s="119"/>
      <c r="IV124" s="119"/>
      <c r="IW124" s="119"/>
      <c r="IX124" s="119"/>
      <c r="IY124" s="119"/>
      <c r="IZ124" s="119"/>
      <c r="JA124" s="119"/>
      <c r="JB124" s="119"/>
      <c r="JC124" s="119"/>
      <c r="JD124" s="119"/>
      <c r="JE124" s="119"/>
      <c r="JF124" s="119"/>
      <c r="JG124" s="119"/>
    </row>
    <row r="125" spans="1:267" s="117" customFormat="1" ht="69" customHeight="1" x14ac:dyDescent="0.2">
      <c r="A125" s="353">
        <v>65</v>
      </c>
      <c r="B125" s="353" t="s">
        <v>361</v>
      </c>
      <c r="C125" s="354" t="s">
        <v>47</v>
      </c>
      <c r="D125" s="354" t="s">
        <v>401</v>
      </c>
      <c r="E125" s="356" t="s">
        <v>402</v>
      </c>
      <c r="F125" s="198" t="s">
        <v>403</v>
      </c>
      <c r="G125" s="372" t="s">
        <v>29</v>
      </c>
      <c r="H125" s="353" t="s">
        <v>45</v>
      </c>
      <c r="I125" s="354" t="s">
        <v>404</v>
      </c>
      <c r="J125" s="354" t="s">
        <v>47</v>
      </c>
      <c r="K125" s="354" t="s">
        <v>404</v>
      </c>
      <c r="L125" s="374">
        <v>650</v>
      </c>
      <c r="M125" s="367" t="s">
        <v>31</v>
      </c>
      <c r="N125" s="95">
        <v>276241.93</v>
      </c>
      <c r="O125" s="368">
        <v>44277</v>
      </c>
      <c r="P125" s="371">
        <v>44337</v>
      </c>
      <c r="Q125" s="190">
        <f t="shared" si="6"/>
        <v>390.72408769448373</v>
      </c>
      <c r="R125" s="182" t="s">
        <v>34</v>
      </c>
      <c r="S125" s="48">
        <v>707</v>
      </c>
      <c r="T125" s="375">
        <f>U125*100%/328745</f>
        <v>1.1277218817016228</v>
      </c>
      <c r="U125" s="355">
        <v>370732.93</v>
      </c>
      <c r="V125" s="373" t="s">
        <v>405</v>
      </c>
      <c r="W125" s="373" t="s">
        <v>406</v>
      </c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119"/>
      <c r="AR125" s="119"/>
      <c r="AS125" s="119"/>
      <c r="AT125" s="119"/>
      <c r="AU125" s="119"/>
      <c r="AV125" s="119"/>
      <c r="AW125" s="119"/>
      <c r="AX125" s="119"/>
      <c r="AY125" s="119"/>
      <c r="AZ125" s="119"/>
      <c r="BA125" s="119"/>
      <c r="BB125" s="119"/>
      <c r="BC125" s="119"/>
      <c r="BD125" s="119"/>
      <c r="BE125" s="119"/>
      <c r="BF125" s="119"/>
      <c r="BG125" s="119"/>
      <c r="BH125" s="119"/>
      <c r="BI125" s="119"/>
      <c r="BJ125" s="119"/>
      <c r="BK125" s="119"/>
      <c r="BL125" s="119"/>
      <c r="BM125" s="119"/>
      <c r="BN125" s="119"/>
      <c r="BO125" s="119"/>
      <c r="BP125" s="119"/>
      <c r="BQ125" s="119"/>
      <c r="BR125" s="119"/>
      <c r="BS125" s="119"/>
      <c r="BT125" s="119"/>
      <c r="BU125" s="119"/>
      <c r="BV125" s="119"/>
      <c r="BW125" s="119"/>
      <c r="BX125" s="119"/>
      <c r="BY125" s="119"/>
      <c r="BZ125" s="119"/>
      <c r="CA125" s="119"/>
      <c r="CB125" s="119"/>
      <c r="CC125" s="119"/>
      <c r="CD125" s="119"/>
      <c r="CE125" s="119"/>
      <c r="CF125" s="119"/>
      <c r="CG125" s="119"/>
      <c r="CH125" s="119"/>
      <c r="CI125" s="119"/>
      <c r="CJ125" s="119"/>
      <c r="CK125" s="119"/>
      <c r="CL125" s="119"/>
      <c r="CM125" s="119"/>
      <c r="CN125" s="119"/>
      <c r="CO125" s="119"/>
      <c r="CP125" s="119"/>
      <c r="CQ125" s="119"/>
      <c r="CR125" s="119"/>
      <c r="CS125" s="119"/>
      <c r="CT125" s="119"/>
      <c r="CU125" s="119"/>
      <c r="CV125" s="119"/>
      <c r="CW125" s="119"/>
      <c r="CX125" s="119"/>
      <c r="CY125" s="119"/>
      <c r="CZ125" s="119"/>
      <c r="DA125" s="119"/>
      <c r="DB125" s="119"/>
      <c r="DC125" s="119"/>
      <c r="DD125" s="119"/>
      <c r="DE125" s="119"/>
      <c r="DF125" s="119"/>
      <c r="DG125" s="119"/>
      <c r="DH125" s="119"/>
      <c r="DI125" s="119"/>
      <c r="DJ125" s="119"/>
      <c r="DK125" s="119"/>
      <c r="DL125" s="119"/>
      <c r="DM125" s="119"/>
      <c r="DN125" s="119"/>
      <c r="DO125" s="119"/>
      <c r="DP125" s="119"/>
      <c r="DQ125" s="119"/>
      <c r="DR125" s="119"/>
      <c r="DS125" s="119"/>
      <c r="DT125" s="119"/>
      <c r="DU125" s="119"/>
      <c r="DV125" s="119"/>
      <c r="DW125" s="119"/>
      <c r="DX125" s="119"/>
      <c r="DY125" s="119"/>
      <c r="DZ125" s="119"/>
      <c r="EA125" s="119"/>
      <c r="EB125" s="119"/>
      <c r="EC125" s="119"/>
      <c r="ED125" s="119"/>
      <c r="EE125" s="119"/>
      <c r="EF125" s="119"/>
      <c r="EG125" s="119"/>
      <c r="EH125" s="119"/>
      <c r="EI125" s="119"/>
      <c r="EJ125" s="119"/>
      <c r="EK125" s="119"/>
      <c r="EL125" s="119"/>
      <c r="EM125" s="119"/>
      <c r="EN125" s="119"/>
      <c r="EO125" s="119"/>
      <c r="EP125" s="119"/>
      <c r="EQ125" s="119"/>
      <c r="ER125" s="119"/>
      <c r="ES125" s="119"/>
      <c r="ET125" s="119"/>
      <c r="EU125" s="119"/>
      <c r="EV125" s="119"/>
      <c r="EW125" s="119"/>
      <c r="EX125" s="119"/>
      <c r="EY125" s="119"/>
      <c r="EZ125" s="119"/>
      <c r="FA125" s="119"/>
      <c r="FB125" s="119"/>
      <c r="FC125" s="119"/>
      <c r="FD125" s="119"/>
      <c r="FE125" s="119"/>
      <c r="FF125" s="119"/>
      <c r="FG125" s="119"/>
      <c r="FH125" s="119"/>
      <c r="FI125" s="119"/>
      <c r="FJ125" s="119"/>
      <c r="FK125" s="119"/>
      <c r="FL125" s="119"/>
      <c r="FM125" s="119"/>
      <c r="FN125" s="119"/>
      <c r="FO125" s="119"/>
      <c r="FP125" s="119"/>
      <c r="FQ125" s="119"/>
      <c r="FR125" s="119"/>
      <c r="FS125" s="119"/>
      <c r="FT125" s="119"/>
      <c r="FU125" s="119"/>
      <c r="FV125" s="119"/>
      <c r="FW125" s="119"/>
      <c r="FX125" s="119"/>
      <c r="FY125" s="119"/>
      <c r="FZ125" s="119"/>
      <c r="GA125" s="119"/>
      <c r="GB125" s="119"/>
      <c r="GC125" s="119"/>
      <c r="GD125" s="119"/>
      <c r="GE125" s="119"/>
      <c r="GF125" s="119"/>
      <c r="GG125" s="119"/>
      <c r="GH125" s="119"/>
      <c r="GI125" s="119"/>
      <c r="GJ125" s="119"/>
      <c r="GK125" s="119"/>
      <c r="GL125" s="119"/>
      <c r="GM125" s="119"/>
      <c r="GN125" s="119"/>
      <c r="GO125" s="119"/>
      <c r="GP125" s="119"/>
      <c r="GQ125" s="119"/>
      <c r="GR125" s="119"/>
      <c r="GS125" s="119"/>
      <c r="GT125" s="119"/>
      <c r="GU125" s="119"/>
      <c r="GV125" s="119"/>
      <c r="GW125" s="119"/>
      <c r="GX125" s="119"/>
      <c r="GY125" s="119"/>
      <c r="GZ125" s="119"/>
      <c r="HA125" s="119"/>
      <c r="HB125" s="119"/>
      <c r="HC125" s="119"/>
      <c r="HD125" s="119"/>
      <c r="HE125" s="119"/>
      <c r="HF125" s="119"/>
      <c r="HG125" s="119"/>
      <c r="HH125" s="119"/>
      <c r="HI125" s="119"/>
      <c r="HJ125" s="119"/>
      <c r="HK125" s="119"/>
      <c r="HL125" s="119"/>
      <c r="HM125" s="119"/>
      <c r="HN125" s="119"/>
      <c r="HO125" s="119"/>
      <c r="HP125" s="119"/>
      <c r="HQ125" s="119"/>
      <c r="HR125" s="119"/>
      <c r="HS125" s="119"/>
      <c r="HT125" s="119"/>
      <c r="HU125" s="119"/>
      <c r="HV125" s="119"/>
      <c r="HW125" s="119"/>
      <c r="HX125" s="119"/>
      <c r="HY125" s="119"/>
      <c r="HZ125" s="119"/>
      <c r="IA125" s="119"/>
      <c r="IB125" s="119"/>
      <c r="IC125" s="119"/>
      <c r="ID125" s="119"/>
      <c r="IE125" s="119"/>
      <c r="IF125" s="119"/>
      <c r="IG125" s="119"/>
      <c r="IH125" s="119"/>
      <c r="II125" s="119"/>
      <c r="IJ125" s="119"/>
      <c r="IK125" s="119"/>
      <c r="IL125" s="119"/>
      <c r="IM125" s="119"/>
      <c r="IN125" s="119"/>
      <c r="IO125" s="119"/>
      <c r="IP125" s="119"/>
      <c r="IQ125" s="119"/>
      <c r="IR125" s="119"/>
      <c r="IS125" s="119"/>
      <c r="IT125" s="119"/>
      <c r="IU125" s="119"/>
      <c r="IV125" s="119"/>
      <c r="IW125" s="119"/>
      <c r="IX125" s="119"/>
      <c r="IY125" s="119"/>
      <c r="IZ125" s="119"/>
      <c r="JA125" s="119"/>
      <c r="JB125" s="119"/>
      <c r="JC125" s="119"/>
      <c r="JD125" s="119"/>
      <c r="JE125" s="119"/>
      <c r="JF125" s="119"/>
      <c r="JG125" s="119"/>
    </row>
    <row r="126" spans="1:267" s="117" customFormat="1" ht="69" customHeight="1" x14ac:dyDescent="0.2">
      <c r="A126" s="353"/>
      <c r="B126" s="353"/>
      <c r="C126" s="354"/>
      <c r="D126" s="354"/>
      <c r="E126" s="356"/>
      <c r="F126" s="198" t="s">
        <v>407</v>
      </c>
      <c r="G126" s="372"/>
      <c r="H126" s="353"/>
      <c r="I126" s="354"/>
      <c r="J126" s="354"/>
      <c r="K126" s="354"/>
      <c r="L126" s="374"/>
      <c r="M126" s="367"/>
      <c r="N126" s="95">
        <v>105105</v>
      </c>
      <c r="O126" s="368"/>
      <c r="P126" s="371"/>
      <c r="Q126" s="190">
        <f t="shared" si="6"/>
        <v>385</v>
      </c>
      <c r="R126" s="182"/>
      <c r="S126" s="48">
        <v>273</v>
      </c>
      <c r="T126" s="375"/>
      <c r="U126" s="355"/>
      <c r="V126" s="373"/>
      <c r="W126" s="373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  <c r="AZ126" s="119"/>
      <c r="BA126" s="119"/>
      <c r="BB126" s="119"/>
      <c r="BC126" s="119"/>
      <c r="BD126" s="119"/>
      <c r="BE126" s="119"/>
      <c r="BF126" s="119"/>
      <c r="BG126" s="119"/>
      <c r="BH126" s="119"/>
      <c r="BI126" s="119"/>
      <c r="BJ126" s="119"/>
      <c r="BK126" s="119"/>
      <c r="BL126" s="119"/>
      <c r="BM126" s="119"/>
      <c r="BN126" s="119"/>
      <c r="BO126" s="119"/>
      <c r="BP126" s="119"/>
      <c r="BQ126" s="119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19"/>
      <c r="CB126" s="119"/>
      <c r="CC126" s="119"/>
      <c r="CD126" s="119"/>
      <c r="CE126" s="119"/>
      <c r="CF126" s="119"/>
      <c r="CG126" s="119"/>
      <c r="CH126" s="119"/>
      <c r="CI126" s="119"/>
      <c r="CJ126" s="119"/>
      <c r="CK126" s="119"/>
      <c r="CL126" s="119"/>
      <c r="CM126" s="119"/>
      <c r="CN126" s="119"/>
      <c r="CO126" s="119"/>
      <c r="CP126" s="119"/>
      <c r="CQ126" s="119"/>
      <c r="CR126" s="119"/>
      <c r="CS126" s="119"/>
      <c r="CT126" s="119"/>
      <c r="CU126" s="119"/>
      <c r="CV126" s="119"/>
      <c r="CW126" s="119"/>
      <c r="CX126" s="119"/>
      <c r="CY126" s="119"/>
      <c r="CZ126" s="119"/>
      <c r="DA126" s="119"/>
      <c r="DB126" s="119"/>
      <c r="DC126" s="119"/>
      <c r="DD126" s="119"/>
      <c r="DE126" s="119"/>
      <c r="DF126" s="119"/>
      <c r="DG126" s="119"/>
      <c r="DH126" s="119"/>
      <c r="DI126" s="119"/>
      <c r="DJ126" s="119"/>
      <c r="DK126" s="119"/>
      <c r="DL126" s="119"/>
      <c r="DM126" s="119"/>
      <c r="DN126" s="119"/>
      <c r="DO126" s="119"/>
      <c r="DP126" s="119"/>
      <c r="DQ126" s="119"/>
      <c r="DR126" s="119"/>
      <c r="DS126" s="119"/>
      <c r="DT126" s="119"/>
      <c r="DU126" s="119"/>
      <c r="DV126" s="119"/>
      <c r="DW126" s="119"/>
      <c r="DX126" s="119"/>
      <c r="DY126" s="119"/>
      <c r="DZ126" s="119"/>
      <c r="EA126" s="119"/>
      <c r="EB126" s="119"/>
      <c r="EC126" s="119"/>
      <c r="ED126" s="119"/>
      <c r="EE126" s="119"/>
      <c r="EF126" s="119"/>
      <c r="EG126" s="119"/>
      <c r="EH126" s="119"/>
      <c r="EI126" s="119"/>
      <c r="EJ126" s="119"/>
      <c r="EK126" s="119"/>
      <c r="EL126" s="119"/>
      <c r="EM126" s="119"/>
      <c r="EN126" s="119"/>
      <c r="EO126" s="119"/>
      <c r="EP126" s="119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19"/>
      <c r="FA126" s="119"/>
      <c r="FB126" s="119"/>
      <c r="FC126" s="119"/>
      <c r="FD126" s="119"/>
      <c r="FE126" s="119"/>
      <c r="FF126" s="119"/>
      <c r="FG126" s="119"/>
      <c r="FH126" s="119"/>
      <c r="FI126" s="119"/>
      <c r="FJ126" s="119"/>
      <c r="FK126" s="119"/>
      <c r="FL126" s="119"/>
      <c r="FM126" s="119"/>
      <c r="FN126" s="119"/>
      <c r="FO126" s="119"/>
      <c r="FP126" s="119"/>
      <c r="FQ126" s="119"/>
      <c r="FR126" s="119"/>
      <c r="FS126" s="119"/>
      <c r="FT126" s="119"/>
      <c r="FU126" s="119"/>
      <c r="FV126" s="119"/>
      <c r="FW126" s="119"/>
      <c r="FX126" s="119"/>
      <c r="FY126" s="119"/>
      <c r="FZ126" s="119"/>
      <c r="GA126" s="119"/>
      <c r="GB126" s="119"/>
      <c r="GC126" s="119"/>
      <c r="GD126" s="119"/>
      <c r="GE126" s="119"/>
      <c r="GF126" s="119"/>
      <c r="GG126" s="119"/>
      <c r="GH126" s="119"/>
      <c r="GI126" s="119"/>
      <c r="GJ126" s="119"/>
      <c r="GK126" s="119"/>
      <c r="GL126" s="119"/>
      <c r="GM126" s="119"/>
      <c r="GN126" s="119"/>
      <c r="GO126" s="119"/>
      <c r="GP126" s="119"/>
      <c r="GQ126" s="119"/>
      <c r="GR126" s="119"/>
      <c r="GS126" s="119"/>
      <c r="GT126" s="119"/>
      <c r="GU126" s="119"/>
      <c r="GV126" s="119"/>
      <c r="GW126" s="119"/>
      <c r="GX126" s="119"/>
      <c r="GY126" s="119"/>
      <c r="GZ126" s="119"/>
      <c r="HA126" s="119"/>
      <c r="HB126" s="119"/>
      <c r="HC126" s="119"/>
      <c r="HD126" s="119"/>
      <c r="HE126" s="119"/>
      <c r="HF126" s="119"/>
      <c r="HG126" s="119"/>
      <c r="HH126" s="119"/>
      <c r="HI126" s="119"/>
      <c r="HJ126" s="119"/>
      <c r="HK126" s="119"/>
      <c r="HL126" s="119"/>
      <c r="HM126" s="119"/>
      <c r="HN126" s="119"/>
      <c r="HO126" s="119"/>
      <c r="HP126" s="119"/>
      <c r="HQ126" s="119"/>
      <c r="HR126" s="119"/>
      <c r="HS126" s="119"/>
      <c r="HT126" s="119"/>
      <c r="HU126" s="119"/>
      <c r="HV126" s="119"/>
      <c r="HW126" s="119"/>
      <c r="HX126" s="119"/>
      <c r="HY126" s="119"/>
      <c r="HZ126" s="119"/>
      <c r="IA126" s="119"/>
      <c r="IB126" s="119"/>
      <c r="IC126" s="119"/>
      <c r="ID126" s="119"/>
      <c r="IE126" s="119"/>
      <c r="IF126" s="119"/>
      <c r="IG126" s="119"/>
      <c r="IH126" s="119"/>
      <c r="II126" s="119"/>
      <c r="IJ126" s="119"/>
      <c r="IK126" s="119"/>
      <c r="IL126" s="119"/>
      <c r="IM126" s="119"/>
      <c r="IN126" s="119"/>
      <c r="IO126" s="119"/>
      <c r="IP126" s="119"/>
      <c r="IQ126" s="119"/>
      <c r="IR126" s="119"/>
      <c r="IS126" s="119"/>
      <c r="IT126" s="119"/>
      <c r="IU126" s="119"/>
      <c r="IV126" s="119"/>
      <c r="IW126" s="119"/>
      <c r="IX126" s="119"/>
      <c r="IY126" s="119"/>
      <c r="IZ126" s="119"/>
      <c r="JA126" s="119"/>
      <c r="JB126" s="119"/>
      <c r="JC126" s="119"/>
      <c r="JD126" s="119"/>
      <c r="JE126" s="119"/>
      <c r="JF126" s="119"/>
      <c r="JG126" s="119"/>
    </row>
    <row r="127" spans="1:267" s="117" customFormat="1" ht="69" customHeight="1" x14ac:dyDescent="0.2">
      <c r="A127" s="175">
        <v>66</v>
      </c>
      <c r="B127" s="175" t="s">
        <v>361</v>
      </c>
      <c r="C127" s="176" t="s">
        <v>47</v>
      </c>
      <c r="D127" s="176" t="s">
        <v>408</v>
      </c>
      <c r="E127" s="178" t="s">
        <v>409</v>
      </c>
      <c r="F127" s="198" t="s">
        <v>410</v>
      </c>
      <c r="G127" s="185" t="s">
        <v>29</v>
      </c>
      <c r="H127" s="175" t="s">
        <v>45</v>
      </c>
      <c r="I127" s="176" t="s">
        <v>404</v>
      </c>
      <c r="J127" s="176" t="s">
        <v>47</v>
      </c>
      <c r="K127" s="176" t="s">
        <v>404</v>
      </c>
      <c r="L127" s="187">
        <v>650</v>
      </c>
      <c r="M127" s="180" t="s">
        <v>31</v>
      </c>
      <c r="N127" s="95">
        <v>379309.12</v>
      </c>
      <c r="O127" s="181">
        <v>44277</v>
      </c>
      <c r="P127" s="184">
        <v>44337</v>
      </c>
      <c r="Q127" s="190">
        <f t="shared" si="6"/>
        <v>475.92110414052695</v>
      </c>
      <c r="R127" s="182" t="s">
        <v>34</v>
      </c>
      <c r="S127" s="48">
        <v>797</v>
      </c>
      <c r="T127" s="188">
        <f>U127*100%/N127</f>
        <v>1</v>
      </c>
      <c r="U127" s="177">
        <v>379309.12</v>
      </c>
      <c r="V127" s="242" t="s">
        <v>411</v>
      </c>
      <c r="W127" s="242" t="s">
        <v>412</v>
      </c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119"/>
      <c r="AR127" s="119"/>
      <c r="AS127" s="119"/>
      <c r="AT127" s="119"/>
      <c r="AU127" s="119"/>
      <c r="AV127" s="119"/>
      <c r="AW127" s="119"/>
      <c r="AX127" s="119"/>
      <c r="AY127" s="119"/>
      <c r="AZ127" s="119"/>
      <c r="BA127" s="119"/>
      <c r="BB127" s="119"/>
      <c r="BC127" s="119"/>
      <c r="BD127" s="119"/>
      <c r="BE127" s="119"/>
      <c r="BF127" s="119"/>
      <c r="BG127" s="119"/>
      <c r="BH127" s="119"/>
      <c r="BI127" s="119"/>
      <c r="BJ127" s="119"/>
      <c r="BK127" s="119"/>
      <c r="BL127" s="119"/>
      <c r="BM127" s="119"/>
      <c r="BN127" s="119"/>
      <c r="BO127" s="119"/>
      <c r="BP127" s="119"/>
      <c r="BQ127" s="119"/>
      <c r="BR127" s="119"/>
      <c r="BS127" s="119"/>
      <c r="BT127" s="119"/>
      <c r="BU127" s="119"/>
      <c r="BV127" s="119"/>
      <c r="BW127" s="119"/>
      <c r="BX127" s="119"/>
      <c r="BY127" s="119"/>
      <c r="BZ127" s="119"/>
      <c r="CA127" s="119"/>
      <c r="CB127" s="119"/>
      <c r="CC127" s="119"/>
      <c r="CD127" s="119"/>
      <c r="CE127" s="119"/>
      <c r="CF127" s="119"/>
      <c r="CG127" s="119"/>
      <c r="CH127" s="119"/>
      <c r="CI127" s="119"/>
      <c r="CJ127" s="119"/>
      <c r="CK127" s="119"/>
      <c r="CL127" s="119"/>
      <c r="CM127" s="119"/>
      <c r="CN127" s="119"/>
      <c r="CO127" s="119"/>
      <c r="CP127" s="119"/>
      <c r="CQ127" s="119"/>
      <c r="CR127" s="119"/>
      <c r="CS127" s="119"/>
      <c r="CT127" s="119"/>
      <c r="CU127" s="119"/>
      <c r="CV127" s="119"/>
      <c r="CW127" s="119"/>
      <c r="CX127" s="119"/>
      <c r="CY127" s="119"/>
      <c r="CZ127" s="119"/>
      <c r="DA127" s="119"/>
      <c r="DB127" s="119"/>
      <c r="DC127" s="119"/>
      <c r="DD127" s="119"/>
      <c r="DE127" s="119"/>
      <c r="DF127" s="119"/>
      <c r="DG127" s="119"/>
      <c r="DH127" s="119"/>
      <c r="DI127" s="119"/>
      <c r="DJ127" s="119"/>
      <c r="DK127" s="119"/>
      <c r="DL127" s="119"/>
      <c r="DM127" s="119"/>
      <c r="DN127" s="119"/>
      <c r="DO127" s="119"/>
      <c r="DP127" s="119"/>
      <c r="DQ127" s="119"/>
      <c r="DR127" s="119"/>
      <c r="DS127" s="119"/>
      <c r="DT127" s="119"/>
      <c r="DU127" s="119"/>
      <c r="DV127" s="119"/>
      <c r="DW127" s="119"/>
      <c r="DX127" s="119"/>
      <c r="DY127" s="119"/>
      <c r="DZ127" s="119"/>
      <c r="EA127" s="119"/>
      <c r="EB127" s="119"/>
      <c r="EC127" s="119"/>
      <c r="ED127" s="119"/>
      <c r="EE127" s="119"/>
      <c r="EF127" s="119"/>
      <c r="EG127" s="119"/>
      <c r="EH127" s="119"/>
      <c r="EI127" s="119"/>
      <c r="EJ127" s="119"/>
      <c r="EK127" s="119"/>
      <c r="EL127" s="119"/>
      <c r="EM127" s="119"/>
      <c r="EN127" s="119"/>
      <c r="EO127" s="119"/>
      <c r="EP127" s="119"/>
      <c r="EQ127" s="119"/>
      <c r="ER127" s="119"/>
      <c r="ES127" s="119"/>
      <c r="ET127" s="119"/>
      <c r="EU127" s="119"/>
      <c r="EV127" s="119"/>
      <c r="EW127" s="119"/>
      <c r="EX127" s="119"/>
      <c r="EY127" s="119"/>
      <c r="EZ127" s="119"/>
      <c r="FA127" s="119"/>
      <c r="FB127" s="119"/>
      <c r="FC127" s="119"/>
      <c r="FD127" s="119"/>
      <c r="FE127" s="119"/>
      <c r="FF127" s="119"/>
      <c r="FG127" s="119"/>
      <c r="FH127" s="119"/>
      <c r="FI127" s="119"/>
      <c r="FJ127" s="119"/>
      <c r="FK127" s="119"/>
      <c r="FL127" s="119"/>
      <c r="FM127" s="119"/>
      <c r="FN127" s="119"/>
      <c r="FO127" s="119"/>
      <c r="FP127" s="119"/>
      <c r="FQ127" s="119"/>
      <c r="FR127" s="119"/>
      <c r="FS127" s="119"/>
      <c r="FT127" s="119"/>
      <c r="FU127" s="119"/>
      <c r="FV127" s="119"/>
      <c r="FW127" s="119"/>
      <c r="FX127" s="119"/>
      <c r="FY127" s="119"/>
      <c r="FZ127" s="119"/>
      <c r="GA127" s="119"/>
      <c r="GB127" s="119"/>
      <c r="GC127" s="119"/>
      <c r="GD127" s="119"/>
      <c r="GE127" s="119"/>
      <c r="GF127" s="119"/>
      <c r="GG127" s="119"/>
      <c r="GH127" s="119"/>
      <c r="GI127" s="119"/>
      <c r="GJ127" s="119"/>
      <c r="GK127" s="119"/>
      <c r="GL127" s="119"/>
      <c r="GM127" s="119"/>
      <c r="GN127" s="119"/>
      <c r="GO127" s="119"/>
      <c r="GP127" s="119"/>
      <c r="GQ127" s="119"/>
      <c r="GR127" s="119"/>
      <c r="GS127" s="119"/>
      <c r="GT127" s="119"/>
      <c r="GU127" s="119"/>
      <c r="GV127" s="119"/>
      <c r="GW127" s="119"/>
      <c r="GX127" s="119"/>
      <c r="GY127" s="119"/>
      <c r="GZ127" s="119"/>
      <c r="HA127" s="119"/>
      <c r="HB127" s="119"/>
      <c r="HC127" s="119"/>
      <c r="HD127" s="119"/>
      <c r="HE127" s="119"/>
      <c r="HF127" s="119"/>
      <c r="HG127" s="119"/>
      <c r="HH127" s="119"/>
      <c r="HI127" s="119"/>
      <c r="HJ127" s="119"/>
      <c r="HK127" s="119"/>
      <c r="HL127" s="119"/>
      <c r="HM127" s="119"/>
      <c r="HN127" s="119"/>
      <c r="HO127" s="119"/>
      <c r="HP127" s="119"/>
      <c r="HQ127" s="119"/>
      <c r="HR127" s="119"/>
      <c r="HS127" s="119"/>
      <c r="HT127" s="119"/>
      <c r="HU127" s="119"/>
      <c r="HV127" s="119"/>
      <c r="HW127" s="119"/>
      <c r="HX127" s="119"/>
      <c r="HY127" s="119"/>
      <c r="HZ127" s="119"/>
      <c r="IA127" s="119"/>
      <c r="IB127" s="119"/>
      <c r="IC127" s="119"/>
      <c r="ID127" s="119"/>
      <c r="IE127" s="119"/>
      <c r="IF127" s="119"/>
      <c r="IG127" s="119"/>
      <c r="IH127" s="119"/>
      <c r="II127" s="119"/>
      <c r="IJ127" s="119"/>
      <c r="IK127" s="119"/>
      <c r="IL127" s="119"/>
      <c r="IM127" s="119"/>
      <c r="IN127" s="119"/>
      <c r="IO127" s="119"/>
      <c r="IP127" s="119"/>
      <c r="IQ127" s="119"/>
      <c r="IR127" s="119"/>
      <c r="IS127" s="119"/>
      <c r="IT127" s="119"/>
      <c r="IU127" s="119"/>
      <c r="IV127" s="119"/>
      <c r="IW127" s="119"/>
      <c r="IX127" s="119"/>
      <c r="IY127" s="119"/>
      <c r="IZ127" s="119"/>
      <c r="JA127" s="119"/>
      <c r="JB127" s="119"/>
      <c r="JC127" s="119"/>
      <c r="JD127" s="119"/>
      <c r="JE127" s="119"/>
      <c r="JF127" s="119"/>
      <c r="JG127" s="119"/>
    </row>
    <row r="128" spans="1:267" s="117" customFormat="1" ht="69" customHeight="1" x14ac:dyDescent="0.2">
      <c r="A128" s="353">
        <v>67</v>
      </c>
      <c r="B128" s="353" t="s">
        <v>361</v>
      </c>
      <c r="C128" s="354" t="s">
        <v>47</v>
      </c>
      <c r="D128" s="354" t="s">
        <v>413</v>
      </c>
      <c r="E128" s="356" t="s">
        <v>414</v>
      </c>
      <c r="F128" s="198" t="s">
        <v>415</v>
      </c>
      <c r="G128" s="372" t="s">
        <v>310</v>
      </c>
      <c r="H128" s="353" t="s">
        <v>45</v>
      </c>
      <c r="I128" s="354" t="s">
        <v>35</v>
      </c>
      <c r="J128" s="354" t="s">
        <v>47</v>
      </c>
      <c r="K128" s="354" t="s">
        <v>35</v>
      </c>
      <c r="L128" s="374">
        <v>150</v>
      </c>
      <c r="M128" s="367" t="s">
        <v>31</v>
      </c>
      <c r="N128" s="95">
        <v>318312.83</v>
      </c>
      <c r="O128" s="368">
        <v>44277</v>
      </c>
      <c r="P128" s="371">
        <v>44337</v>
      </c>
      <c r="Q128" s="190">
        <f t="shared" si="6"/>
        <v>535.88018518518527</v>
      </c>
      <c r="R128" s="182" t="s">
        <v>34</v>
      </c>
      <c r="S128" s="48">
        <v>594</v>
      </c>
      <c r="T128" s="375">
        <f>U128*100%/O128</f>
        <v>9.5930015583711636</v>
      </c>
      <c r="U128" s="355">
        <v>424749.33</v>
      </c>
      <c r="V128" s="373" t="s">
        <v>416</v>
      </c>
      <c r="W128" s="373" t="s">
        <v>417</v>
      </c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119"/>
      <c r="AR128" s="119"/>
      <c r="AS128" s="119"/>
      <c r="AT128" s="119"/>
      <c r="AU128" s="119"/>
      <c r="AV128" s="119"/>
      <c r="AW128" s="119"/>
      <c r="AX128" s="119"/>
      <c r="AY128" s="119"/>
      <c r="AZ128" s="119"/>
      <c r="BA128" s="119"/>
      <c r="BB128" s="119"/>
      <c r="BC128" s="119"/>
      <c r="BD128" s="119"/>
      <c r="BE128" s="119"/>
      <c r="BF128" s="119"/>
      <c r="BG128" s="119"/>
      <c r="BH128" s="119"/>
      <c r="BI128" s="119"/>
      <c r="BJ128" s="119"/>
      <c r="BK128" s="119"/>
      <c r="BL128" s="119"/>
      <c r="BM128" s="119"/>
      <c r="BN128" s="119"/>
      <c r="BO128" s="119"/>
      <c r="BP128" s="119"/>
      <c r="BQ128" s="119"/>
      <c r="BR128" s="119"/>
      <c r="BS128" s="119"/>
      <c r="BT128" s="119"/>
      <c r="BU128" s="119"/>
      <c r="BV128" s="119"/>
      <c r="BW128" s="119"/>
      <c r="BX128" s="119"/>
      <c r="BY128" s="119"/>
      <c r="BZ128" s="119"/>
      <c r="CA128" s="119"/>
      <c r="CB128" s="119"/>
      <c r="CC128" s="119"/>
      <c r="CD128" s="119"/>
      <c r="CE128" s="119"/>
      <c r="CF128" s="119"/>
      <c r="CG128" s="119"/>
      <c r="CH128" s="119"/>
      <c r="CI128" s="119"/>
      <c r="CJ128" s="119"/>
      <c r="CK128" s="119"/>
      <c r="CL128" s="119"/>
      <c r="CM128" s="119"/>
      <c r="CN128" s="119"/>
      <c r="CO128" s="119"/>
      <c r="CP128" s="119"/>
      <c r="CQ128" s="119"/>
      <c r="CR128" s="119"/>
      <c r="CS128" s="119"/>
      <c r="CT128" s="119"/>
      <c r="CU128" s="119"/>
      <c r="CV128" s="119"/>
      <c r="CW128" s="119"/>
      <c r="CX128" s="119"/>
      <c r="CY128" s="119"/>
      <c r="CZ128" s="119"/>
      <c r="DA128" s="119"/>
      <c r="DB128" s="119"/>
      <c r="DC128" s="119"/>
      <c r="DD128" s="119"/>
      <c r="DE128" s="119"/>
      <c r="DF128" s="119"/>
      <c r="DG128" s="119"/>
      <c r="DH128" s="119"/>
      <c r="DI128" s="119"/>
      <c r="DJ128" s="119"/>
      <c r="DK128" s="119"/>
      <c r="DL128" s="119"/>
      <c r="DM128" s="119"/>
      <c r="DN128" s="119"/>
      <c r="DO128" s="119"/>
      <c r="DP128" s="119"/>
      <c r="DQ128" s="119"/>
      <c r="DR128" s="119"/>
      <c r="DS128" s="119"/>
      <c r="DT128" s="119"/>
      <c r="DU128" s="119"/>
      <c r="DV128" s="119"/>
      <c r="DW128" s="119"/>
      <c r="DX128" s="119"/>
      <c r="DY128" s="119"/>
      <c r="DZ128" s="119"/>
      <c r="EA128" s="119"/>
      <c r="EB128" s="119"/>
      <c r="EC128" s="119"/>
      <c r="ED128" s="119"/>
      <c r="EE128" s="119"/>
      <c r="EF128" s="119"/>
      <c r="EG128" s="119"/>
      <c r="EH128" s="119"/>
      <c r="EI128" s="119"/>
      <c r="EJ128" s="119"/>
      <c r="EK128" s="119"/>
      <c r="EL128" s="119"/>
      <c r="EM128" s="119"/>
      <c r="EN128" s="119"/>
      <c r="EO128" s="119"/>
      <c r="EP128" s="119"/>
      <c r="EQ128" s="119"/>
      <c r="ER128" s="119"/>
      <c r="ES128" s="119"/>
      <c r="ET128" s="119"/>
      <c r="EU128" s="119"/>
      <c r="EV128" s="119"/>
      <c r="EW128" s="119"/>
      <c r="EX128" s="119"/>
      <c r="EY128" s="119"/>
      <c r="EZ128" s="119"/>
      <c r="FA128" s="119"/>
      <c r="FB128" s="119"/>
      <c r="FC128" s="119"/>
      <c r="FD128" s="119"/>
      <c r="FE128" s="119"/>
      <c r="FF128" s="119"/>
      <c r="FG128" s="119"/>
      <c r="FH128" s="119"/>
      <c r="FI128" s="119"/>
      <c r="FJ128" s="119"/>
      <c r="FK128" s="119"/>
      <c r="FL128" s="119"/>
      <c r="FM128" s="119"/>
      <c r="FN128" s="119"/>
      <c r="FO128" s="119"/>
      <c r="FP128" s="119"/>
      <c r="FQ128" s="119"/>
      <c r="FR128" s="119"/>
      <c r="FS128" s="119"/>
      <c r="FT128" s="119"/>
      <c r="FU128" s="119"/>
      <c r="FV128" s="119"/>
      <c r="FW128" s="119"/>
      <c r="FX128" s="119"/>
      <c r="FY128" s="119"/>
      <c r="FZ128" s="119"/>
      <c r="GA128" s="119"/>
      <c r="GB128" s="119"/>
      <c r="GC128" s="119"/>
      <c r="GD128" s="119"/>
      <c r="GE128" s="119"/>
      <c r="GF128" s="119"/>
      <c r="GG128" s="119"/>
      <c r="GH128" s="119"/>
      <c r="GI128" s="119"/>
      <c r="GJ128" s="119"/>
      <c r="GK128" s="119"/>
      <c r="GL128" s="119"/>
      <c r="GM128" s="119"/>
      <c r="GN128" s="119"/>
      <c r="GO128" s="119"/>
      <c r="GP128" s="119"/>
      <c r="GQ128" s="119"/>
      <c r="GR128" s="119"/>
      <c r="GS128" s="119"/>
      <c r="GT128" s="119"/>
      <c r="GU128" s="119"/>
      <c r="GV128" s="119"/>
      <c r="GW128" s="119"/>
      <c r="GX128" s="119"/>
      <c r="GY128" s="119"/>
      <c r="GZ128" s="119"/>
      <c r="HA128" s="119"/>
      <c r="HB128" s="119"/>
      <c r="HC128" s="119"/>
      <c r="HD128" s="119"/>
      <c r="HE128" s="119"/>
      <c r="HF128" s="119"/>
      <c r="HG128" s="119"/>
      <c r="HH128" s="119"/>
      <c r="HI128" s="119"/>
      <c r="HJ128" s="119"/>
      <c r="HK128" s="119"/>
      <c r="HL128" s="119"/>
      <c r="HM128" s="119"/>
      <c r="HN128" s="119"/>
      <c r="HO128" s="119"/>
      <c r="HP128" s="119"/>
      <c r="HQ128" s="119"/>
      <c r="HR128" s="119"/>
      <c r="HS128" s="119"/>
      <c r="HT128" s="119"/>
      <c r="HU128" s="119"/>
      <c r="HV128" s="119"/>
      <c r="HW128" s="119"/>
      <c r="HX128" s="119"/>
      <c r="HY128" s="119"/>
      <c r="HZ128" s="119"/>
      <c r="IA128" s="119"/>
      <c r="IB128" s="119"/>
      <c r="IC128" s="119"/>
      <c r="ID128" s="119"/>
      <c r="IE128" s="119"/>
      <c r="IF128" s="119"/>
      <c r="IG128" s="119"/>
      <c r="IH128" s="119"/>
      <c r="II128" s="119"/>
      <c r="IJ128" s="119"/>
      <c r="IK128" s="119"/>
      <c r="IL128" s="119"/>
      <c r="IM128" s="119"/>
      <c r="IN128" s="119"/>
      <c r="IO128" s="119"/>
      <c r="IP128" s="119"/>
      <c r="IQ128" s="119"/>
      <c r="IR128" s="119"/>
      <c r="IS128" s="119"/>
      <c r="IT128" s="119"/>
      <c r="IU128" s="119"/>
      <c r="IV128" s="119"/>
      <c r="IW128" s="119"/>
      <c r="IX128" s="119"/>
      <c r="IY128" s="119"/>
      <c r="IZ128" s="119"/>
      <c r="JA128" s="119"/>
      <c r="JB128" s="119"/>
      <c r="JC128" s="119"/>
      <c r="JD128" s="119"/>
      <c r="JE128" s="119"/>
      <c r="JF128" s="119"/>
      <c r="JG128" s="119"/>
    </row>
    <row r="129" spans="1:267" s="117" customFormat="1" ht="69" customHeight="1" x14ac:dyDescent="0.2">
      <c r="A129" s="353"/>
      <c r="B129" s="353"/>
      <c r="C129" s="354"/>
      <c r="D129" s="354"/>
      <c r="E129" s="356"/>
      <c r="F129" s="198" t="s">
        <v>418</v>
      </c>
      <c r="G129" s="372"/>
      <c r="H129" s="353"/>
      <c r="I129" s="354"/>
      <c r="J129" s="354"/>
      <c r="K129" s="354"/>
      <c r="L129" s="374"/>
      <c r="M129" s="367"/>
      <c r="N129" s="95">
        <v>106436.5</v>
      </c>
      <c r="O129" s="368"/>
      <c r="P129" s="371"/>
      <c r="Q129" s="190">
        <f t="shared" si="6"/>
        <v>529.53482587064673</v>
      </c>
      <c r="R129" s="182"/>
      <c r="S129" s="48">
        <v>201</v>
      </c>
      <c r="T129" s="375"/>
      <c r="U129" s="355"/>
      <c r="V129" s="373"/>
      <c r="W129" s="373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119"/>
      <c r="AR129" s="119"/>
      <c r="AS129" s="119"/>
      <c r="AT129" s="119"/>
      <c r="AU129" s="119"/>
      <c r="AV129" s="119"/>
      <c r="AW129" s="119"/>
      <c r="AX129" s="119"/>
      <c r="AY129" s="119"/>
      <c r="AZ129" s="119"/>
      <c r="BA129" s="119"/>
      <c r="BB129" s="119"/>
      <c r="BC129" s="119"/>
      <c r="BD129" s="119"/>
      <c r="BE129" s="119"/>
      <c r="BF129" s="119"/>
      <c r="BG129" s="119"/>
      <c r="BH129" s="119"/>
      <c r="BI129" s="119"/>
      <c r="BJ129" s="119"/>
      <c r="BK129" s="119"/>
      <c r="BL129" s="119"/>
      <c r="BM129" s="119"/>
      <c r="BN129" s="119"/>
      <c r="BO129" s="119"/>
      <c r="BP129" s="119"/>
      <c r="BQ129" s="119"/>
      <c r="BR129" s="119"/>
      <c r="BS129" s="119"/>
      <c r="BT129" s="119"/>
      <c r="BU129" s="119"/>
      <c r="BV129" s="119"/>
      <c r="BW129" s="119"/>
      <c r="BX129" s="119"/>
      <c r="BY129" s="119"/>
      <c r="BZ129" s="119"/>
      <c r="CA129" s="119"/>
      <c r="CB129" s="119"/>
      <c r="CC129" s="119"/>
      <c r="CD129" s="119"/>
      <c r="CE129" s="119"/>
      <c r="CF129" s="119"/>
      <c r="CG129" s="119"/>
      <c r="CH129" s="119"/>
      <c r="CI129" s="119"/>
      <c r="CJ129" s="119"/>
      <c r="CK129" s="119"/>
      <c r="CL129" s="119"/>
      <c r="CM129" s="119"/>
      <c r="CN129" s="119"/>
      <c r="CO129" s="119"/>
      <c r="CP129" s="119"/>
      <c r="CQ129" s="119"/>
      <c r="CR129" s="119"/>
      <c r="CS129" s="119"/>
      <c r="CT129" s="119"/>
      <c r="CU129" s="119"/>
      <c r="CV129" s="119"/>
      <c r="CW129" s="119"/>
      <c r="CX129" s="119"/>
      <c r="CY129" s="119"/>
      <c r="CZ129" s="119"/>
      <c r="DA129" s="119"/>
      <c r="DB129" s="119"/>
      <c r="DC129" s="119"/>
      <c r="DD129" s="119"/>
      <c r="DE129" s="119"/>
      <c r="DF129" s="119"/>
      <c r="DG129" s="119"/>
      <c r="DH129" s="119"/>
      <c r="DI129" s="119"/>
      <c r="DJ129" s="119"/>
      <c r="DK129" s="119"/>
      <c r="DL129" s="119"/>
      <c r="DM129" s="119"/>
      <c r="DN129" s="119"/>
      <c r="DO129" s="119"/>
      <c r="DP129" s="119"/>
      <c r="DQ129" s="119"/>
      <c r="DR129" s="119"/>
      <c r="DS129" s="119"/>
      <c r="DT129" s="119"/>
      <c r="DU129" s="119"/>
      <c r="DV129" s="119"/>
      <c r="DW129" s="119"/>
      <c r="DX129" s="119"/>
      <c r="DY129" s="119"/>
      <c r="DZ129" s="119"/>
      <c r="EA129" s="119"/>
      <c r="EB129" s="119"/>
      <c r="EC129" s="119"/>
      <c r="ED129" s="119"/>
      <c r="EE129" s="119"/>
      <c r="EF129" s="119"/>
      <c r="EG129" s="119"/>
      <c r="EH129" s="119"/>
      <c r="EI129" s="119"/>
      <c r="EJ129" s="119"/>
      <c r="EK129" s="119"/>
      <c r="EL129" s="119"/>
      <c r="EM129" s="119"/>
      <c r="EN129" s="119"/>
      <c r="EO129" s="119"/>
      <c r="EP129" s="119"/>
      <c r="EQ129" s="119"/>
      <c r="ER129" s="119"/>
      <c r="ES129" s="119"/>
      <c r="ET129" s="119"/>
      <c r="EU129" s="119"/>
      <c r="EV129" s="119"/>
      <c r="EW129" s="119"/>
      <c r="EX129" s="119"/>
      <c r="EY129" s="119"/>
      <c r="EZ129" s="119"/>
      <c r="FA129" s="119"/>
      <c r="FB129" s="119"/>
      <c r="FC129" s="119"/>
      <c r="FD129" s="119"/>
      <c r="FE129" s="119"/>
      <c r="FF129" s="119"/>
      <c r="FG129" s="119"/>
      <c r="FH129" s="119"/>
      <c r="FI129" s="119"/>
      <c r="FJ129" s="119"/>
      <c r="FK129" s="119"/>
      <c r="FL129" s="119"/>
      <c r="FM129" s="119"/>
      <c r="FN129" s="119"/>
      <c r="FO129" s="119"/>
      <c r="FP129" s="119"/>
      <c r="FQ129" s="119"/>
      <c r="FR129" s="119"/>
      <c r="FS129" s="119"/>
      <c r="FT129" s="119"/>
      <c r="FU129" s="119"/>
      <c r="FV129" s="119"/>
      <c r="FW129" s="119"/>
      <c r="FX129" s="119"/>
      <c r="FY129" s="119"/>
      <c r="FZ129" s="119"/>
      <c r="GA129" s="119"/>
      <c r="GB129" s="119"/>
      <c r="GC129" s="119"/>
      <c r="GD129" s="119"/>
      <c r="GE129" s="119"/>
      <c r="GF129" s="119"/>
      <c r="GG129" s="119"/>
      <c r="GH129" s="119"/>
      <c r="GI129" s="119"/>
      <c r="GJ129" s="119"/>
      <c r="GK129" s="119"/>
      <c r="GL129" s="119"/>
      <c r="GM129" s="119"/>
      <c r="GN129" s="119"/>
      <c r="GO129" s="119"/>
      <c r="GP129" s="119"/>
      <c r="GQ129" s="119"/>
      <c r="GR129" s="119"/>
      <c r="GS129" s="119"/>
      <c r="GT129" s="119"/>
      <c r="GU129" s="119"/>
      <c r="GV129" s="119"/>
      <c r="GW129" s="119"/>
      <c r="GX129" s="119"/>
      <c r="GY129" s="119"/>
      <c r="GZ129" s="119"/>
      <c r="HA129" s="119"/>
      <c r="HB129" s="119"/>
      <c r="HC129" s="119"/>
      <c r="HD129" s="119"/>
      <c r="HE129" s="119"/>
      <c r="HF129" s="119"/>
      <c r="HG129" s="119"/>
      <c r="HH129" s="119"/>
      <c r="HI129" s="119"/>
      <c r="HJ129" s="119"/>
      <c r="HK129" s="119"/>
      <c r="HL129" s="119"/>
      <c r="HM129" s="119"/>
      <c r="HN129" s="119"/>
      <c r="HO129" s="119"/>
      <c r="HP129" s="119"/>
      <c r="HQ129" s="119"/>
      <c r="HR129" s="119"/>
      <c r="HS129" s="119"/>
      <c r="HT129" s="119"/>
      <c r="HU129" s="119"/>
      <c r="HV129" s="119"/>
      <c r="HW129" s="119"/>
      <c r="HX129" s="119"/>
      <c r="HY129" s="119"/>
      <c r="HZ129" s="119"/>
      <c r="IA129" s="119"/>
      <c r="IB129" s="119"/>
      <c r="IC129" s="119"/>
      <c r="ID129" s="119"/>
      <c r="IE129" s="119"/>
      <c r="IF129" s="119"/>
      <c r="IG129" s="119"/>
      <c r="IH129" s="119"/>
      <c r="II129" s="119"/>
      <c r="IJ129" s="119"/>
      <c r="IK129" s="119"/>
      <c r="IL129" s="119"/>
      <c r="IM129" s="119"/>
      <c r="IN129" s="119"/>
      <c r="IO129" s="119"/>
      <c r="IP129" s="119"/>
      <c r="IQ129" s="119"/>
      <c r="IR129" s="119"/>
      <c r="IS129" s="119"/>
      <c r="IT129" s="119"/>
      <c r="IU129" s="119"/>
      <c r="IV129" s="119"/>
      <c r="IW129" s="119"/>
      <c r="IX129" s="119"/>
      <c r="IY129" s="119"/>
      <c r="IZ129" s="119"/>
      <c r="JA129" s="119"/>
      <c r="JB129" s="119"/>
      <c r="JC129" s="119"/>
      <c r="JD129" s="119"/>
      <c r="JE129" s="119"/>
      <c r="JF129" s="119"/>
      <c r="JG129" s="119"/>
    </row>
    <row r="130" spans="1:267" s="117" customFormat="1" ht="69" customHeight="1" x14ac:dyDescent="0.2">
      <c r="A130" s="175">
        <v>68</v>
      </c>
      <c r="B130" s="175" t="s">
        <v>361</v>
      </c>
      <c r="C130" s="176" t="s">
        <v>47</v>
      </c>
      <c r="D130" s="176" t="s">
        <v>419</v>
      </c>
      <c r="E130" s="178" t="s">
        <v>420</v>
      </c>
      <c r="F130" s="198" t="s">
        <v>421</v>
      </c>
      <c r="G130" s="185" t="s">
        <v>29</v>
      </c>
      <c r="H130" s="175" t="s">
        <v>45</v>
      </c>
      <c r="I130" s="176" t="s">
        <v>35</v>
      </c>
      <c r="J130" s="176" t="s">
        <v>47</v>
      </c>
      <c r="K130" s="176" t="s">
        <v>35</v>
      </c>
      <c r="L130" s="187">
        <v>250</v>
      </c>
      <c r="M130" s="180" t="s">
        <v>31</v>
      </c>
      <c r="N130" s="95">
        <v>81707.38</v>
      </c>
      <c r="O130" s="181">
        <v>44277</v>
      </c>
      <c r="P130" s="184">
        <v>44330</v>
      </c>
      <c r="Q130" s="190">
        <f t="shared" si="6"/>
        <v>436.93786096256684</v>
      </c>
      <c r="R130" s="182" t="s">
        <v>34</v>
      </c>
      <c r="S130" s="48">
        <v>187</v>
      </c>
      <c r="T130" s="188">
        <f>U130*100%/N130</f>
        <v>1</v>
      </c>
      <c r="U130" s="177">
        <v>81707.38</v>
      </c>
      <c r="V130" s="242" t="s">
        <v>422</v>
      </c>
      <c r="W130" s="242" t="s">
        <v>423</v>
      </c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  <c r="AV130" s="119"/>
      <c r="AW130" s="119"/>
      <c r="AX130" s="119"/>
      <c r="AY130" s="119"/>
      <c r="AZ130" s="119"/>
      <c r="BA130" s="119"/>
      <c r="BB130" s="119"/>
      <c r="BC130" s="119"/>
      <c r="BD130" s="119"/>
      <c r="BE130" s="119"/>
      <c r="BF130" s="119"/>
      <c r="BG130" s="119"/>
      <c r="BH130" s="119"/>
      <c r="BI130" s="119"/>
      <c r="BJ130" s="119"/>
      <c r="BK130" s="119"/>
      <c r="BL130" s="119"/>
      <c r="BM130" s="119"/>
      <c r="BN130" s="119"/>
      <c r="BO130" s="119"/>
      <c r="BP130" s="119"/>
      <c r="BQ130" s="119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19"/>
      <c r="CB130" s="119"/>
      <c r="CC130" s="119"/>
      <c r="CD130" s="119"/>
      <c r="CE130" s="119"/>
      <c r="CF130" s="119"/>
      <c r="CG130" s="119"/>
      <c r="CH130" s="119"/>
      <c r="CI130" s="119"/>
      <c r="CJ130" s="119"/>
      <c r="CK130" s="119"/>
      <c r="CL130" s="119"/>
      <c r="CM130" s="119"/>
      <c r="CN130" s="119"/>
      <c r="CO130" s="119"/>
      <c r="CP130" s="119"/>
      <c r="CQ130" s="119"/>
      <c r="CR130" s="119"/>
      <c r="CS130" s="119"/>
      <c r="CT130" s="119"/>
      <c r="CU130" s="119"/>
      <c r="CV130" s="119"/>
      <c r="CW130" s="119"/>
      <c r="CX130" s="119"/>
      <c r="CY130" s="119"/>
      <c r="CZ130" s="119"/>
      <c r="DA130" s="119"/>
      <c r="DB130" s="119"/>
      <c r="DC130" s="119"/>
      <c r="DD130" s="119"/>
      <c r="DE130" s="119"/>
      <c r="DF130" s="119"/>
      <c r="DG130" s="119"/>
      <c r="DH130" s="119"/>
      <c r="DI130" s="119"/>
      <c r="DJ130" s="119"/>
      <c r="DK130" s="119"/>
      <c r="DL130" s="119"/>
      <c r="DM130" s="119"/>
      <c r="DN130" s="119"/>
      <c r="DO130" s="119"/>
      <c r="DP130" s="119"/>
      <c r="DQ130" s="119"/>
      <c r="DR130" s="119"/>
      <c r="DS130" s="119"/>
      <c r="DT130" s="119"/>
      <c r="DU130" s="119"/>
      <c r="DV130" s="119"/>
      <c r="DW130" s="119"/>
      <c r="DX130" s="119"/>
      <c r="DY130" s="119"/>
      <c r="DZ130" s="119"/>
      <c r="EA130" s="119"/>
      <c r="EB130" s="119"/>
      <c r="EC130" s="119"/>
      <c r="ED130" s="119"/>
      <c r="EE130" s="119"/>
      <c r="EF130" s="119"/>
      <c r="EG130" s="119"/>
      <c r="EH130" s="119"/>
      <c r="EI130" s="119"/>
      <c r="EJ130" s="119"/>
      <c r="EK130" s="119"/>
      <c r="EL130" s="119"/>
      <c r="EM130" s="119"/>
      <c r="EN130" s="119"/>
      <c r="EO130" s="119"/>
      <c r="EP130" s="119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19"/>
      <c r="FA130" s="119"/>
      <c r="FB130" s="119"/>
      <c r="FC130" s="119"/>
      <c r="FD130" s="119"/>
      <c r="FE130" s="119"/>
      <c r="FF130" s="119"/>
      <c r="FG130" s="119"/>
      <c r="FH130" s="119"/>
      <c r="FI130" s="119"/>
      <c r="FJ130" s="119"/>
      <c r="FK130" s="119"/>
      <c r="FL130" s="119"/>
      <c r="FM130" s="119"/>
      <c r="FN130" s="119"/>
      <c r="FO130" s="119"/>
      <c r="FP130" s="119"/>
      <c r="FQ130" s="119"/>
      <c r="FR130" s="119"/>
      <c r="FS130" s="119"/>
      <c r="FT130" s="119"/>
      <c r="FU130" s="119"/>
      <c r="FV130" s="119"/>
      <c r="FW130" s="119"/>
      <c r="FX130" s="119"/>
      <c r="FY130" s="119"/>
      <c r="FZ130" s="119"/>
      <c r="GA130" s="119"/>
      <c r="GB130" s="119"/>
      <c r="GC130" s="119"/>
      <c r="GD130" s="119"/>
      <c r="GE130" s="119"/>
      <c r="GF130" s="119"/>
      <c r="GG130" s="119"/>
      <c r="GH130" s="119"/>
      <c r="GI130" s="119"/>
      <c r="GJ130" s="119"/>
      <c r="GK130" s="119"/>
      <c r="GL130" s="119"/>
      <c r="GM130" s="119"/>
      <c r="GN130" s="119"/>
      <c r="GO130" s="119"/>
      <c r="GP130" s="119"/>
      <c r="GQ130" s="119"/>
      <c r="GR130" s="119"/>
      <c r="GS130" s="119"/>
      <c r="GT130" s="119"/>
      <c r="GU130" s="119"/>
      <c r="GV130" s="119"/>
      <c r="GW130" s="119"/>
      <c r="GX130" s="119"/>
      <c r="GY130" s="119"/>
      <c r="GZ130" s="119"/>
      <c r="HA130" s="119"/>
      <c r="HB130" s="119"/>
      <c r="HC130" s="119"/>
      <c r="HD130" s="119"/>
      <c r="HE130" s="119"/>
      <c r="HF130" s="119"/>
      <c r="HG130" s="119"/>
      <c r="HH130" s="119"/>
      <c r="HI130" s="119"/>
      <c r="HJ130" s="119"/>
      <c r="HK130" s="119"/>
      <c r="HL130" s="119"/>
      <c r="HM130" s="119"/>
      <c r="HN130" s="119"/>
      <c r="HO130" s="119"/>
      <c r="HP130" s="119"/>
      <c r="HQ130" s="119"/>
      <c r="HR130" s="119"/>
      <c r="HS130" s="119"/>
      <c r="HT130" s="119"/>
      <c r="HU130" s="119"/>
      <c r="HV130" s="119"/>
      <c r="HW130" s="119"/>
      <c r="HX130" s="119"/>
      <c r="HY130" s="119"/>
      <c r="HZ130" s="119"/>
      <c r="IA130" s="119"/>
      <c r="IB130" s="119"/>
      <c r="IC130" s="119"/>
      <c r="ID130" s="119"/>
      <c r="IE130" s="119"/>
      <c r="IF130" s="119"/>
      <c r="IG130" s="119"/>
      <c r="IH130" s="119"/>
      <c r="II130" s="119"/>
      <c r="IJ130" s="119"/>
      <c r="IK130" s="119"/>
      <c r="IL130" s="119"/>
      <c r="IM130" s="119"/>
      <c r="IN130" s="119"/>
      <c r="IO130" s="119"/>
      <c r="IP130" s="119"/>
      <c r="IQ130" s="119"/>
      <c r="IR130" s="119"/>
      <c r="IS130" s="119"/>
      <c r="IT130" s="119"/>
      <c r="IU130" s="119"/>
      <c r="IV130" s="119"/>
      <c r="IW130" s="119"/>
      <c r="IX130" s="119"/>
      <c r="IY130" s="119"/>
      <c r="IZ130" s="119"/>
      <c r="JA130" s="119"/>
      <c r="JB130" s="119"/>
      <c r="JC130" s="119"/>
      <c r="JD130" s="119"/>
      <c r="JE130" s="119"/>
      <c r="JF130" s="119"/>
      <c r="JG130" s="119"/>
    </row>
    <row r="131" spans="1:267" s="117" customFormat="1" ht="69" customHeight="1" x14ac:dyDescent="0.2">
      <c r="A131" s="175">
        <v>69</v>
      </c>
      <c r="B131" s="175" t="s">
        <v>361</v>
      </c>
      <c r="C131" s="176" t="s">
        <v>47</v>
      </c>
      <c r="D131" s="176" t="s">
        <v>424</v>
      </c>
      <c r="E131" s="178" t="s">
        <v>425</v>
      </c>
      <c r="F131" s="198" t="s">
        <v>426</v>
      </c>
      <c r="G131" s="185" t="s">
        <v>29</v>
      </c>
      <c r="H131" s="175" t="s">
        <v>55</v>
      </c>
      <c r="I131" s="176" t="s">
        <v>33</v>
      </c>
      <c r="J131" s="176" t="s">
        <v>47</v>
      </c>
      <c r="K131" s="176" t="s">
        <v>33</v>
      </c>
      <c r="L131" s="187">
        <v>150</v>
      </c>
      <c r="M131" s="180" t="s">
        <v>31</v>
      </c>
      <c r="N131" s="95">
        <v>84245</v>
      </c>
      <c r="O131" s="181">
        <v>44284</v>
      </c>
      <c r="P131" s="184">
        <v>44337</v>
      </c>
      <c r="Q131" s="190">
        <f t="shared" si="6"/>
        <v>145</v>
      </c>
      <c r="R131" s="182" t="s">
        <v>34</v>
      </c>
      <c r="S131" s="48">
        <v>581</v>
      </c>
      <c r="T131" s="188">
        <f>U131*100%/N131</f>
        <v>0</v>
      </c>
      <c r="U131" s="177">
        <v>0</v>
      </c>
      <c r="V131" s="242" t="s">
        <v>427</v>
      </c>
      <c r="W131" s="242" t="s">
        <v>428</v>
      </c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19"/>
      <c r="AR131" s="119"/>
      <c r="AS131" s="119"/>
      <c r="AT131" s="119"/>
      <c r="AU131" s="119"/>
      <c r="AV131" s="119"/>
      <c r="AW131" s="119"/>
      <c r="AX131" s="119"/>
      <c r="AY131" s="119"/>
      <c r="AZ131" s="119"/>
      <c r="BA131" s="119"/>
      <c r="BB131" s="119"/>
      <c r="BC131" s="119"/>
      <c r="BD131" s="119"/>
      <c r="BE131" s="119"/>
      <c r="BF131" s="119"/>
      <c r="BG131" s="119"/>
      <c r="BH131" s="119"/>
      <c r="BI131" s="119"/>
      <c r="BJ131" s="119"/>
      <c r="BK131" s="119"/>
      <c r="BL131" s="119"/>
      <c r="BM131" s="119"/>
      <c r="BN131" s="119"/>
      <c r="BO131" s="119"/>
      <c r="BP131" s="119"/>
      <c r="BQ131" s="119"/>
      <c r="BR131" s="119"/>
      <c r="BS131" s="119"/>
      <c r="BT131" s="119"/>
      <c r="BU131" s="119"/>
      <c r="BV131" s="119"/>
      <c r="BW131" s="119"/>
      <c r="BX131" s="119"/>
      <c r="BY131" s="119"/>
      <c r="BZ131" s="119"/>
      <c r="CA131" s="119"/>
      <c r="CB131" s="119"/>
      <c r="CC131" s="119"/>
      <c r="CD131" s="119"/>
      <c r="CE131" s="119"/>
      <c r="CF131" s="119"/>
      <c r="CG131" s="119"/>
      <c r="CH131" s="119"/>
      <c r="CI131" s="119"/>
      <c r="CJ131" s="119"/>
      <c r="CK131" s="119"/>
      <c r="CL131" s="119"/>
      <c r="CM131" s="119"/>
      <c r="CN131" s="119"/>
      <c r="CO131" s="119"/>
      <c r="CP131" s="119"/>
      <c r="CQ131" s="119"/>
      <c r="CR131" s="119"/>
      <c r="CS131" s="119"/>
      <c r="CT131" s="119"/>
      <c r="CU131" s="119"/>
      <c r="CV131" s="119"/>
      <c r="CW131" s="119"/>
      <c r="CX131" s="119"/>
      <c r="CY131" s="119"/>
      <c r="CZ131" s="119"/>
      <c r="DA131" s="119"/>
      <c r="DB131" s="119"/>
      <c r="DC131" s="119"/>
      <c r="DD131" s="119"/>
      <c r="DE131" s="119"/>
      <c r="DF131" s="119"/>
      <c r="DG131" s="119"/>
      <c r="DH131" s="119"/>
      <c r="DI131" s="119"/>
      <c r="DJ131" s="119"/>
      <c r="DK131" s="119"/>
      <c r="DL131" s="119"/>
      <c r="DM131" s="119"/>
      <c r="DN131" s="119"/>
      <c r="DO131" s="119"/>
      <c r="DP131" s="119"/>
      <c r="DQ131" s="119"/>
      <c r="DR131" s="119"/>
      <c r="DS131" s="119"/>
      <c r="DT131" s="119"/>
      <c r="DU131" s="119"/>
      <c r="DV131" s="119"/>
      <c r="DW131" s="119"/>
      <c r="DX131" s="119"/>
      <c r="DY131" s="119"/>
      <c r="DZ131" s="119"/>
      <c r="EA131" s="119"/>
      <c r="EB131" s="119"/>
      <c r="EC131" s="119"/>
      <c r="ED131" s="119"/>
      <c r="EE131" s="119"/>
      <c r="EF131" s="119"/>
      <c r="EG131" s="119"/>
      <c r="EH131" s="119"/>
      <c r="EI131" s="119"/>
      <c r="EJ131" s="119"/>
      <c r="EK131" s="119"/>
      <c r="EL131" s="119"/>
      <c r="EM131" s="119"/>
      <c r="EN131" s="119"/>
      <c r="EO131" s="119"/>
      <c r="EP131" s="119"/>
      <c r="EQ131" s="119"/>
      <c r="ER131" s="119"/>
      <c r="ES131" s="119"/>
      <c r="ET131" s="119"/>
      <c r="EU131" s="119"/>
      <c r="EV131" s="119"/>
      <c r="EW131" s="119"/>
      <c r="EX131" s="119"/>
      <c r="EY131" s="119"/>
      <c r="EZ131" s="119"/>
      <c r="FA131" s="119"/>
      <c r="FB131" s="119"/>
      <c r="FC131" s="119"/>
      <c r="FD131" s="119"/>
      <c r="FE131" s="119"/>
      <c r="FF131" s="119"/>
      <c r="FG131" s="119"/>
      <c r="FH131" s="119"/>
      <c r="FI131" s="119"/>
      <c r="FJ131" s="119"/>
      <c r="FK131" s="119"/>
      <c r="FL131" s="119"/>
      <c r="FM131" s="119"/>
      <c r="FN131" s="119"/>
      <c r="FO131" s="119"/>
      <c r="FP131" s="119"/>
      <c r="FQ131" s="119"/>
      <c r="FR131" s="119"/>
      <c r="FS131" s="119"/>
      <c r="FT131" s="119"/>
      <c r="FU131" s="119"/>
      <c r="FV131" s="119"/>
      <c r="FW131" s="119"/>
      <c r="FX131" s="119"/>
      <c r="FY131" s="119"/>
      <c r="FZ131" s="119"/>
      <c r="GA131" s="119"/>
      <c r="GB131" s="119"/>
      <c r="GC131" s="119"/>
      <c r="GD131" s="119"/>
      <c r="GE131" s="119"/>
      <c r="GF131" s="119"/>
      <c r="GG131" s="119"/>
      <c r="GH131" s="119"/>
      <c r="GI131" s="119"/>
      <c r="GJ131" s="119"/>
      <c r="GK131" s="119"/>
      <c r="GL131" s="119"/>
      <c r="GM131" s="119"/>
      <c r="GN131" s="119"/>
      <c r="GO131" s="119"/>
      <c r="GP131" s="119"/>
      <c r="GQ131" s="119"/>
      <c r="GR131" s="119"/>
      <c r="GS131" s="119"/>
      <c r="GT131" s="119"/>
      <c r="GU131" s="119"/>
      <c r="GV131" s="119"/>
      <c r="GW131" s="119"/>
      <c r="GX131" s="119"/>
      <c r="GY131" s="119"/>
      <c r="GZ131" s="119"/>
      <c r="HA131" s="119"/>
      <c r="HB131" s="119"/>
      <c r="HC131" s="119"/>
      <c r="HD131" s="119"/>
      <c r="HE131" s="119"/>
      <c r="HF131" s="119"/>
      <c r="HG131" s="119"/>
      <c r="HH131" s="119"/>
      <c r="HI131" s="119"/>
      <c r="HJ131" s="119"/>
      <c r="HK131" s="119"/>
      <c r="HL131" s="119"/>
      <c r="HM131" s="119"/>
      <c r="HN131" s="119"/>
      <c r="HO131" s="119"/>
      <c r="HP131" s="119"/>
      <c r="HQ131" s="119"/>
      <c r="HR131" s="119"/>
      <c r="HS131" s="119"/>
      <c r="HT131" s="119"/>
      <c r="HU131" s="119"/>
      <c r="HV131" s="119"/>
      <c r="HW131" s="119"/>
      <c r="HX131" s="119"/>
      <c r="HY131" s="119"/>
      <c r="HZ131" s="119"/>
      <c r="IA131" s="119"/>
      <c r="IB131" s="119"/>
      <c r="IC131" s="119"/>
      <c r="ID131" s="119"/>
      <c r="IE131" s="119"/>
      <c r="IF131" s="119"/>
      <c r="IG131" s="119"/>
      <c r="IH131" s="119"/>
      <c r="II131" s="119"/>
      <c r="IJ131" s="119"/>
      <c r="IK131" s="119"/>
      <c r="IL131" s="119"/>
      <c r="IM131" s="119"/>
      <c r="IN131" s="119"/>
      <c r="IO131" s="119"/>
      <c r="IP131" s="119"/>
      <c r="IQ131" s="119"/>
      <c r="IR131" s="119"/>
      <c r="IS131" s="119"/>
      <c r="IT131" s="119"/>
      <c r="IU131" s="119"/>
      <c r="IV131" s="119"/>
      <c r="IW131" s="119"/>
      <c r="IX131" s="119"/>
      <c r="IY131" s="119"/>
      <c r="IZ131" s="119"/>
      <c r="JA131" s="119"/>
      <c r="JB131" s="119"/>
      <c r="JC131" s="119"/>
      <c r="JD131" s="119"/>
      <c r="JE131" s="119"/>
      <c r="JF131" s="119"/>
      <c r="JG131" s="119"/>
    </row>
    <row r="132" spans="1:267" s="117" customFormat="1" ht="69" customHeight="1" x14ac:dyDescent="0.2">
      <c r="A132" s="353">
        <v>70</v>
      </c>
      <c r="B132" s="353" t="s">
        <v>361</v>
      </c>
      <c r="C132" s="354" t="s">
        <v>47</v>
      </c>
      <c r="D132" s="354" t="s">
        <v>429</v>
      </c>
      <c r="E132" s="356" t="s">
        <v>430</v>
      </c>
      <c r="F132" s="198" t="s">
        <v>431</v>
      </c>
      <c r="G132" s="372" t="s">
        <v>29</v>
      </c>
      <c r="H132" s="353" t="s">
        <v>48</v>
      </c>
      <c r="I132" s="354" t="s">
        <v>37</v>
      </c>
      <c r="J132" s="354" t="s">
        <v>47</v>
      </c>
      <c r="K132" s="354" t="s">
        <v>37</v>
      </c>
      <c r="L132" s="374">
        <v>350</v>
      </c>
      <c r="M132" s="367" t="s">
        <v>31</v>
      </c>
      <c r="N132" s="378">
        <v>136900.17000000001</v>
      </c>
      <c r="O132" s="368">
        <v>44284</v>
      </c>
      <c r="P132" s="371">
        <v>44330</v>
      </c>
      <c r="Q132" s="378">
        <f t="shared" si="6"/>
        <v>912.66780000000006</v>
      </c>
      <c r="R132" s="369" t="s">
        <v>34</v>
      </c>
      <c r="S132" s="48">
        <v>150</v>
      </c>
      <c r="T132" s="375">
        <f>U132*100%/154000</f>
        <v>0.88896214285714292</v>
      </c>
      <c r="U132" s="355">
        <v>136900.17000000001</v>
      </c>
      <c r="V132" s="373" t="s">
        <v>432</v>
      </c>
      <c r="W132" s="373" t="s">
        <v>433</v>
      </c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19"/>
      <c r="AR132" s="119"/>
      <c r="AS132" s="119"/>
      <c r="AT132" s="119"/>
      <c r="AU132" s="119"/>
      <c r="AV132" s="119"/>
      <c r="AW132" s="119"/>
      <c r="AX132" s="119"/>
      <c r="AY132" s="119"/>
      <c r="AZ132" s="119"/>
      <c r="BA132" s="119"/>
      <c r="BB132" s="119"/>
      <c r="BC132" s="119"/>
      <c r="BD132" s="119"/>
      <c r="BE132" s="119"/>
      <c r="BF132" s="119"/>
      <c r="BG132" s="119"/>
      <c r="BH132" s="119"/>
      <c r="BI132" s="119"/>
      <c r="BJ132" s="119"/>
      <c r="BK132" s="119"/>
      <c r="BL132" s="119"/>
      <c r="BM132" s="119"/>
      <c r="BN132" s="119"/>
      <c r="BO132" s="119"/>
      <c r="BP132" s="119"/>
      <c r="BQ132" s="119"/>
      <c r="BR132" s="119"/>
      <c r="BS132" s="119"/>
      <c r="BT132" s="119"/>
      <c r="BU132" s="119"/>
      <c r="BV132" s="119"/>
      <c r="BW132" s="119"/>
      <c r="BX132" s="119"/>
      <c r="BY132" s="119"/>
      <c r="BZ132" s="119"/>
      <c r="CA132" s="119"/>
      <c r="CB132" s="119"/>
      <c r="CC132" s="119"/>
      <c r="CD132" s="119"/>
      <c r="CE132" s="119"/>
      <c r="CF132" s="119"/>
      <c r="CG132" s="119"/>
      <c r="CH132" s="119"/>
      <c r="CI132" s="119"/>
      <c r="CJ132" s="119"/>
      <c r="CK132" s="119"/>
      <c r="CL132" s="119"/>
      <c r="CM132" s="119"/>
      <c r="CN132" s="119"/>
      <c r="CO132" s="119"/>
      <c r="CP132" s="119"/>
      <c r="CQ132" s="119"/>
      <c r="CR132" s="119"/>
      <c r="CS132" s="119"/>
      <c r="CT132" s="119"/>
      <c r="CU132" s="119"/>
      <c r="CV132" s="119"/>
      <c r="CW132" s="119"/>
      <c r="CX132" s="119"/>
      <c r="CY132" s="119"/>
      <c r="CZ132" s="119"/>
      <c r="DA132" s="119"/>
      <c r="DB132" s="119"/>
      <c r="DC132" s="119"/>
      <c r="DD132" s="119"/>
      <c r="DE132" s="119"/>
      <c r="DF132" s="119"/>
      <c r="DG132" s="119"/>
      <c r="DH132" s="119"/>
      <c r="DI132" s="119"/>
      <c r="DJ132" s="119"/>
      <c r="DK132" s="119"/>
      <c r="DL132" s="119"/>
      <c r="DM132" s="119"/>
      <c r="DN132" s="119"/>
      <c r="DO132" s="119"/>
      <c r="DP132" s="119"/>
      <c r="DQ132" s="119"/>
      <c r="DR132" s="119"/>
      <c r="DS132" s="119"/>
      <c r="DT132" s="119"/>
      <c r="DU132" s="119"/>
      <c r="DV132" s="119"/>
      <c r="DW132" s="119"/>
      <c r="DX132" s="119"/>
      <c r="DY132" s="119"/>
      <c r="DZ132" s="119"/>
      <c r="EA132" s="119"/>
      <c r="EB132" s="119"/>
      <c r="EC132" s="119"/>
      <c r="ED132" s="119"/>
      <c r="EE132" s="119"/>
      <c r="EF132" s="119"/>
      <c r="EG132" s="119"/>
      <c r="EH132" s="119"/>
      <c r="EI132" s="119"/>
      <c r="EJ132" s="119"/>
      <c r="EK132" s="119"/>
      <c r="EL132" s="119"/>
      <c r="EM132" s="119"/>
      <c r="EN132" s="119"/>
      <c r="EO132" s="119"/>
      <c r="EP132" s="119"/>
      <c r="EQ132" s="119"/>
      <c r="ER132" s="119"/>
      <c r="ES132" s="119"/>
      <c r="ET132" s="119"/>
      <c r="EU132" s="119"/>
      <c r="EV132" s="119"/>
      <c r="EW132" s="119"/>
      <c r="EX132" s="119"/>
      <c r="EY132" s="119"/>
      <c r="EZ132" s="119"/>
      <c r="FA132" s="119"/>
      <c r="FB132" s="119"/>
      <c r="FC132" s="119"/>
      <c r="FD132" s="119"/>
      <c r="FE132" s="119"/>
      <c r="FF132" s="119"/>
      <c r="FG132" s="119"/>
      <c r="FH132" s="119"/>
      <c r="FI132" s="119"/>
      <c r="FJ132" s="119"/>
      <c r="FK132" s="119"/>
      <c r="FL132" s="119"/>
      <c r="FM132" s="119"/>
      <c r="FN132" s="119"/>
      <c r="FO132" s="119"/>
      <c r="FP132" s="119"/>
      <c r="FQ132" s="119"/>
      <c r="FR132" s="119"/>
      <c r="FS132" s="119"/>
      <c r="FT132" s="119"/>
      <c r="FU132" s="119"/>
      <c r="FV132" s="119"/>
      <c r="FW132" s="119"/>
      <c r="FX132" s="119"/>
      <c r="FY132" s="119"/>
      <c r="FZ132" s="119"/>
      <c r="GA132" s="119"/>
      <c r="GB132" s="119"/>
      <c r="GC132" s="119"/>
      <c r="GD132" s="119"/>
      <c r="GE132" s="119"/>
      <c r="GF132" s="119"/>
      <c r="GG132" s="119"/>
      <c r="GH132" s="119"/>
      <c r="GI132" s="119"/>
      <c r="GJ132" s="119"/>
      <c r="GK132" s="119"/>
      <c r="GL132" s="119"/>
      <c r="GM132" s="119"/>
      <c r="GN132" s="119"/>
      <c r="GO132" s="119"/>
      <c r="GP132" s="119"/>
      <c r="GQ132" s="119"/>
      <c r="GR132" s="119"/>
      <c r="GS132" s="119"/>
      <c r="GT132" s="119"/>
      <c r="GU132" s="119"/>
      <c r="GV132" s="119"/>
      <c r="GW132" s="119"/>
      <c r="GX132" s="119"/>
      <c r="GY132" s="119"/>
      <c r="GZ132" s="119"/>
      <c r="HA132" s="119"/>
      <c r="HB132" s="119"/>
      <c r="HC132" s="119"/>
      <c r="HD132" s="119"/>
      <c r="HE132" s="119"/>
      <c r="HF132" s="119"/>
      <c r="HG132" s="119"/>
      <c r="HH132" s="119"/>
      <c r="HI132" s="119"/>
      <c r="HJ132" s="119"/>
      <c r="HK132" s="119"/>
      <c r="HL132" s="119"/>
      <c r="HM132" s="119"/>
      <c r="HN132" s="119"/>
      <c r="HO132" s="119"/>
      <c r="HP132" s="119"/>
      <c r="HQ132" s="119"/>
      <c r="HR132" s="119"/>
      <c r="HS132" s="119"/>
      <c r="HT132" s="119"/>
      <c r="HU132" s="119"/>
      <c r="HV132" s="119"/>
      <c r="HW132" s="119"/>
      <c r="HX132" s="119"/>
      <c r="HY132" s="119"/>
      <c r="HZ132" s="119"/>
      <c r="IA132" s="119"/>
      <c r="IB132" s="119"/>
      <c r="IC132" s="119"/>
      <c r="ID132" s="119"/>
      <c r="IE132" s="119"/>
      <c r="IF132" s="119"/>
      <c r="IG132" s="119"/>
      <c r="IH132" s="119"/>
      <c r="II132" s="119"/>
      <c r="IJ132" s="119"/>
      <c r="IK132" s="119"/>
      <c r="IL132" s="119"/>
      <c r="IM132" s="119"/>
      <c r="IN132" s="119"/>
      <c r="IO132" s="119"/>
      <c r="IP132" s="119"/>
      <c r="IQ132" s="119"/>
      <c r="IR132" s="119"/>
      <c r="IS132" s="119"/>
      <c r="IT132" s="119"/>
      <c r="IU132" s="119"/>
      <c r="IV132" s="119"/>
      <c r="IW132" s="119"/>
      <c r="IX132" s="119"/>
      <c r="IY132" s="119"/>
      <c r="IZ132" s="119"/>
      <c r="JA132" s="119"/>
      <c r="JB132" s="119"/>
      <c r="JC132" s="119"/>
      <c r="JD132" s="119"/>
      <c r="JE132" s="119"/>
      <c r="JF132" s="119"/>
      <c r="JG132" s="119"/>
    </row>
    <row r="133" spans="1:267" s="117" customFormat="1" ht="69" customHeight="1" x14ac:dyDescent="0.2">
      <c r="A133" s="353"/>
      <c r="B133" s="353"/>
      <c r="C133" s="354"/>
      <c r="D133" s="354"/>
      <c r="E133" s="356"/>
      <c r="F133" s="198" t="s">
        <v>434</v>
      </c>
      <c r="G133" s="372"/>
      <c r="H133" s="353"/>
      <c r="I133" s="354"/>
      <c r="J133" s="354"/>
      <c r="K133" s="354"/>
      <c r="L133" s="374"/>
      <c r="M133" s="367"/>
      <c r="N133" s="378"/>
      <c r="O133" s="368"/>
      <c r="P133" s="371"/>
      <c r="Q133" s="378"/>
      <c r="R133" s="369"/>
      <c r="S133" s="48">
        <v>150</v>
      </c>
      <c r="T133" s="375"/>
      <c r="U133" s="355"/>
      <c r="V133" s="373"/>
      <c r="W133" s="373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19"/>
      <c r="AR133" s="119"/>
      <c r="AS133" s="119"/>
      <c r="AT133" s="119"/>
      <c r="AU133" s="119"/>
      <c r="AV133" s="119"/>
      <c r="AW133" s="119"/>
      <c r="AX133" s="119"/>
      <c r="AY133" s="119"/>
      <c r="AZ133" s="119"/>
      <c r="BA133" s="119"/>
      <c r="BB133" s="119"/>
      <c r="BC133" s="119"/>
      <c r="BD133" s="119"/>
      <c r="BE133" s="119"/>
      <c r="BF133" s="119"/>
      <c r="BG133" s="119"/>
      <c r="BH133" s="119"/>
      <c r="BI133" s="119"/>
      <c r="BJ133" s="119"/>
      <c r="BK133" s="119"/>
      <c r="BL133" s="119"/>
      <c r="BM133" s="119"/>
      <c r="BN133" s="119"/>
      <c r="BO133" s="119"/>
      <c r="BP133" s="119"/>
      <c r="BQ133" s="119"/>
      <c r="BR133" s="119"/>
      <c r="BS133" s="119"/>
      <c r="BT133" s="119"/>
      <c r="BU133" s="119"/>
      <c r="BV133" s="119"/>
      <c r="BW133" s="119"/>
      <c r="BX133" s="119"/>
      <c r="BY133" s="119"/>
      <c r="BZ133" s="119"/>
      <c r="CA133" s="119"/>
      <c r="CB133" s="119"/>
      <c r="CC133" s="119"/>
      <c r="CD133" s="119"/>
      <c r="CE133" s="119"/>
      <c r="CF133" s="119"/>
      <c r="CG133" s="119"/>
      <c r="CH133" s="119"/>
      <c r="CI133" s="119"/>
      <c r="CJ133" s="119"/>
      <c r="CK133" s="119"/>
      <c r="CL133" s="119"/>
      <c r="CM133" s="119"/>
      <c r="CN133" s="119"/>
      <c r="CO133" s="119"/>
      <c r="CP133" s="119"/>
      <c r="CQ133" s="119"/>
      <c r="CR133" s="119"/>
      <c r="CS133" s="119"/>
      <c r="CT133" s="119"/>
      <c r="CU133" s="119"/>
      <c r="CV133" s="119"/>
      <c r="CW133" s="119"/>
      <c r="CX133" s="119"/>
      <c r="CY133" s="119"/>
      <c r="CZ133" s="119"/>
      <c r="DA133" s="119"/>
      <c r="DB133" s="119"/>
      <c r="DC133" s="119"/>
      <c r="DD133" s="119"/>
      <c r="DE133" s="119"/>
      <c r="DF133" s="119"/>
      <c r="DG133" s="119"/>
      <c r="DH133" s="119"/>
      <c r="DI133" s="119"/>
      <c r="DJ133" s="119"/>
      <c r="DK133" s="119"/>
      <c r="DL133" s="119"/>
      <c r="DM133" s="119"/>
      <c r="DN133" s="119"/>
      <c r="DO133" s="119"/>
      <c r="DP133" s="119"/>
      <c r="DQ133" s="119"/>
      <c r="DR133" s="119"/>
      <c r="DS133" s="119"/>
      <c r="DT133" s="119"/>
      <c r="DU133" s="119"/>
      <c r="DV133" s="119"/>
      <c r="DW133" s="119"/>
      <c r="DX133" s="119"/>
      <c r="DY133" s="119"/>
      <c r="DZ133" s="119"/>
      <c r="EA133" s="119"/>
      <c r="EB133" s="119"/>
      <c r="EC133" s="119"/>
      <c r="ED133" s="119"/>
      <c r="EE133" s="119"/>
      <c r="EF133" s="119"/>
      <c r="EG133" s="119"/>
      <c r="EH133" s="119"/>
      <c r="EI133" s="119"/>
      <c r="EJ133" s="119"/>
      <c r="EK133" s="119"/>
      <c r="EL133" s="119"/>
      <c r="EM133" s="119"/>
      <c r="EN133" s="119"/>
      <c r="EO133" s="119"/>
      <c r="EP133" s="119"/>
      <c r="EQ133" s="119"/>
      <c r="ER133" s="119"/>
      <c r="ES133" s="119"/>
      <c r="ET133" s="119"/>
      <c r="EU133" s="119"/>
      <c r="EV133" s="119"/>
      <c r="EW133" s="119"/>
      <c r="EX133" s="119"/>
      <c r="EY133" s="119"/>
      <c r="EZ133" s="119"/>
      <c r="FA133" s="119"/>
      <c r="FB133" s="119"/>
      <c r="FC133" s="119"/>
      <c r="FD133" s="119"/>
      <c r="FE133" s="119"/>
      <c r="FF133" s="119"/>
      <c r="FG133" s="119"/>
      <c r="FH133" s="119"/>
      <c r="FI133" s="119"/>
      <c r="FJ133" s="119"/>
      <c r="FK133" s="119"/>
      <c r="FL133" s="119"/>
      <c r="FM133" s="119"/>
      <c r="FN133" s="119"/>
      <c r="FO133" s="119"/>
      <c r="FP133" s="119"/>
      <c r="FQ133" s="119"/>
      <c r="FR133" s="119"/>
      <c r="FS133" s="119"/>
      <c r="FT133" s="119"/>
      <c r="FU133" s="119"/>
      <c r="FV133" s="119"/>
      <c r="FW133" s="119"/>
      <c r="FX133" s="119"/>
      <c r="FY133" s="119"/>
      <c r="FZ133" s="119"/>
      <c r="GA133" s="119"/>
      <c r="GB133" s="119"/>
      <c r="GC133" s="119"/>
      <c r="GD133" s="119"/>
      <c r="GE133" s="119"/>
      <c r="GF133" s="119"/>
      <c r="GG133" s="119"/>
      <c r="GH133" s="119"/>
      <c r="GI133" s="119"/>
      <c r="GJ133" s="119"/>
      <c r="GK133" s="119"/>
      <c r="GL133" s="119"/>
      <c r="GM133" s="119"/>
      <c r="GN133" s="119"/>
      <c r="GO133" s="119"/>
      <c r="GP133" s="119"/>
      <c r="GQ133" s="119"/>
      <c r="GR133" s="119"/>
      <c r="GS133" s="119"/>
      <c r="GT133" s="119"/>
      <c r="GU133" s="119"/>
      <c r="GV133" s="119"/>
      <c r="GW133" s="119"/>
      <c r="GX133" s="119"/>
      <c r="GY133" s="119"/>
      <c r="GZ133" s="119"/>
      <c r="HA133" s="119"/>
      <c r="HB133" s="119"/>
      <c r="HC133" s="119"/>
      <c r="HD133" s="119"/>
      <c r="HE133" s="119"/>
      <c r="HF133" s="119"/>
      <c r="HG133" s="119"/>
      <c r="HH133" s="119"/>
      <c r="HI133" s="119"/>
      <c r="HJ133" s="119"/>
      <c r="HK133" s="119"/>
      <c r="HL133" s="119"/>
      <c r="HM133" s="119"/>
      <c r="HN133" s="119"/>
      <c r="HO133" s="119"/>
      <c r="HP133" s="119"/>
      <c r="HQ133" s="119"/>
      <c r="HR133" s="119"/>
      <c r="HS133" s="119"/>
      <c r="HT133" s="119"/>
      <c r="HU133" s="119"/>
      <c r="HV133" s="119"/>
      <c r="HW133" s="119"/>
      <c r="HX133" s="119"/>
      <c r="HY133" s="119"/>
      <c r="HZ133" s="119"/>
      <c r="IA133" s="119"/>
      <c r="IB133" s="119"/>
      <c r="IC133" s="119"/>
      <c r="ID133" s="119"/>
      <c r="IE133" s="119"/>
      <c r="IF133" s="119"/>
      <c r="IG133" s="119"/>
      <c r="IH133" s="119"/>
      <c r="II133" s="119"/>
      <c r="IJ133" s="119"/>
      <c r="IK133" s="119"/>
      <c r="IL133" s="119"/>
      <c r="IM133" s="119"/>
      <c r="IN133" s="119"/>
      <c r="IO133" s="119"/>
      <c r="IP133" s="119"/>
      <c r="IQ133" s="119"/>
      <c r="IR133" s="119"/>
      <c r="IS133" s="119"/>
      <c r="IT133" s="119"/>
      <c r="IU133" s="119"/>
      <c r="IV133" s="119"/>
      <c r="IW133" s="119"/>
      <c r="IX133" s="119"/>
      <c r="IY133" s="119"/>
      <c r="IZ133" s="119"/>
      <c r="JA133" s="119"/>
      <c r="JB133" s="119"/>
      <c r="JC133" s="119"/>
      <c r="JD133" s="119"/>
      <c r="JE133" s="119"/>
      <c r="JF133" s="119"/>
      <c r="JG133" s="119"/>
    </row>
    <row r="134" spans="1:267" s="117" customFormat="1" ht="69" customHeight="1" x14ac:dyDescent="0.2">
      <c r="A134" s="353"/>
      <c r="B134" s="353"/>
      <c r="C134" s="354"/>
      <c r="D134" s="354"/>
      <c r="E134" s="356"/>
      <c r="F134" s="198" t="s">
        <v>435</v>
      </c>
      <c r="G134" s="372"/>
      <c r="H134" s="353"/>
      <c r="I134" s="354"/>
      <c r="J134" s="354"/>
      <c r="K134" s="354"/>
      <c r="L134" s="374"/>
      <c r="M134" s="367"/>
      <c r="N134" s="378"/>
      <c r="O134" s="368"/>
      <c r="P134" s="371"/>
      <c r="Q134" s="378"/>
      <c r="R134" s="369"/>
      <c r="S134" s="48">
        <v>100</v>
      </c>
      <c r="T134" s="375"/>
      <c r="U134" s="355"/>
      <c r="V134" s="373"/>
      <c r="W134" s="373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  <c r="AV134" s="119"/>
      <c r="AW134" s="119"/>
      <c r="AX134" s="119"/>
      <c r="AY134" s="119"/>
      <c r="AZ134" s="119"/>
      <c r="BA134" s="119"/>
      <c r="BB134" s="119"/>
      <c r="BC134" s="119"/>
      <c r="BD134" s="119"/>
      <c r="BE134" s="119"/>
      <c r="BF134" s="119"/>
      <c r="BG134" s="119"/>
      <c r="BH134" s="119"/>
      <c r="BI134" s="119"/>
      <c r="BJ134" s="119"/>
      <c r="BK134" s="119"/>
      <c r="BL134" s="119"/>
      <c r="BM134" s="119"/>
      <c r="BN134" s="119"/>
      <c r="BO134" s="119"/>
      <c r="BP134" s="119"/>
      <c r="BQ134" s="119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19"/>
      <c r="CB134" s="119"/>
      <c r="CC134" s="119"/>
      <c r="CD134" s="119"/>
      <c r="CE134" s="119"/>
      <c r="CF134" s="119"/>
      <c r="CG134" s="119"/>
      <c r="CH134" s="119"/>
      <c r="CI134" s="119"/>
      <c r="CJ134" s="119"/>
      <c r="CK134" s="119"/>
      <c r="CL134" s="119"/>
      <c r="CM134" s="119"/>
      <c r="CN134" s="119"/>
      <c r="CO134" s="119"/>
      <c r="CP134" s="119"/>
      <c r="CQ134" s="119"/>
      <c r="CR134" s="119"/>
      <c r="CS134" s="119"/>
      <c r="CT134" s="119"/>
      <c r="CU134" s="119"/>
      <c r="CV134" s="119"/>
      <c r="CW134" s="119"/>
      <c r="CX134" s="119"/>
      <c r="CY134" s="119"/>
      <c r="CZ134" s="119"/>
      <c r="DA134" s="119"/>
      <c r="DB134" s="119"/>
      <c r="DC134" s="119"/>
      <c r="DD134" s="119"/>
      <c r="DE134" s="119"/>
      <c r="DF134" s="119"/>
      <c r="DG134" s="119"/>
      <c r="DH134" s="119"/>
      <c r="DI134" s="119"/>
      <c r="DJ134" s="119"/>
      <c r="DK134" s="119"/>
      <c r="DL134" s="119"/>
      <c r="DM134" s="119"/>
      <c r="DN134" s="119"/>
      <c r="DO134" s="119"/>
      <c r="DP134" s="119"/>
      <c r="DQ134" s="119"/>
      <c r="DR134" s="119"/>
      <c r="DS134" s="119"/>
      <c r="DT134" s="119"/>
      <c r="DU134" s="119"/>
      <c r="DV134" s="119"/>
      <c r="DW134" s="119"/>
      <c r="DX134" s="119"/>
      <c r="DY134" s="119"/>
      <c r="DZ134" s="119"/>
      <c r="EA134" s="119"/>
      <c r="EB134" s="119"/>
      <c r="EC134" s="119"/>
      <c r="ED134" s="119"/>
      <c r="EE134" s="119"/>
      <c r="EF134" s="119"/>
      <c r="EG134" s="119"/>
      <c r="EH134" s="119"/>
      <c r="EI134" s="119"/>
      <c r="EJ134" s="119"/>
      <c r="EK134" s="119"/>
      <c r="EL134" s="119"/>
      <c r="EM134" s="119"/>
      <c r="EN134" s="119"/>
      <c r="EO134" s="119"/>
      <c r="EP134" s="119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19"/>
      <c r="FA134" s="119"/>
      <c r="FB134" s="119"/>
      <c r="FC134" s="119"/>
      <c r="FD134" s="119"/>
      <c r="FE134" s="119"/>
      <c r="FF134" s="119"/>
      <c r="FG134" s="119"/>
      <c r="FH134" s="119"/>
      <c r="FI134" s="119"/>
      <c r="FJ134" s="119"/>
      <c r="FK134" s="119"/>
      <c r="FL134" s="119"/>
      <c r="FM134" s="119"/>
      <c r="FN134" s="119"/>
      <c r="FO134" s="119"/>
      <c r="FP134" s="119"/>
      <c r="FQ134" s="119"/>
      <c r="FR134" s="119"/>
      <c r="FS134" s="119"/>
      <c r="FT134" s="119"/>
      <c r="FU134" s="119"/>
      <c r="FV134" s="119"/>
      <c r="FW134" s="119"/>
      <c r="FX134" s="119"/>
      <c r="FY134" s="119"/>
      <c r="FZ134" s="119"/>
      <c r="GA134" s="119"/>
      <c r="GB134" s="119"/>
      <c r="GC134" s="119"/>
      <c r="GD134" s="119"/>
      <c r="GE134" s="119"/>
      <c r="GF134" s="119"/>
      <c r="GG134" s="119"/>
      <c r="GH134" s="119"/>
      <c r="GI134" s="119"/>
      <c r="GJ134" s="119"/>
      <c r="GK134" s="119"/>
      <c r="GL134" s="119"/>
      <c r="GM134" s="119"/>
      <c r="GN134" s="119"/>
      <c r="GO134" s="119"/>
      <c r="GP134" s="119"/>
      <c r="GQ134" s="119"/>
      <c r="GR134" s="119"/>
      <c r="GS134" s="119"/>
      <c r="GT134" s="119"/>
      <c r="GU134" s="119"/>
      <c r="GV134" s="119"/>
      <c r="GW134" s="119"/>
      <c r="GX134" s="119"/>
      <c r="GY134" s="119"/>
      <c r="GZ134" s="119"/>
      <c r="HA134" s="119"/>
      <c r="HB134" s="119"/>
      <c r="HC134" s="119"/>
      <c r="HD134" s="119"/>
      <c r="HE134" s="119"/>
      <c r="HF134" s="119"/>
      <c r="HG134" s="119"/>
      <c r="HH134" s="119"/>
      <c r="HI134" s="119"/>
      <c r="HJ134" s="119"/>
      <c r="HK134" s="119"/>
      <c r="HL134" s="119"/>
      <c r="HM134" s="119"/>
      <c r="HN134" s="119"/>
      <c r="HO134" s="119"/>
      <c r="HP134" s="119"/>
      <c r="HQ134" s="119"/>
      <c r="HR134" s="119"/>
      <c r="HS134" s="119"/>
      <c r="HT134" s="119"/>
      <c r="HU134" s="119"/>
      <c r="HV134" s="119"/>
      <c r="HW134" s="119"/>
      <c r="HX134" s="119"/>
      <c r="HY134" s="119"/>
      <c r="HZ134" s="119"/>
      <c r="IA134" s="119"/>
      <c r="IB134" s="119"/>
      <c r="IC134" s="119"/>
      <c r="ID134" s="119"/>
      <c r="IE134" s="119"/>
      <c r="IF134" s="119"/>
      <c r="IG134" s="119"/>
      <c r="IH134" s="119"/>
      <c r="II134" s="119"/>
      <c r="IJ134" s="119"/>
      <c r="IK134" s="119"/>
      <c r="IL134" s="119"/>
      <c r="IM134" s="119"/>
      <c r="IN134" s="119"/>
      <c r="IO134" s="119"/>
      <c r="IP134" s="119"/>
      <c r="IQ134" s="119"/>
      <c r="IR134" s="119"/>
      <c r="IS134" s="119"/>
      <c r="IT134" s="119"/>
      <c r="IU134" s="119"/>
      <c r="IV134" s="119"/>
      <c r="IW134" s="119"/>
      <c r="IX134" s="119"/>
      <c r="IY134" s="119"/>
      <c r="IZ134" s="119"/>
      <c r="JA134" s="119"/>
      <c r="JB134" s="119"/>
      <c r="JC134" s="119"/>
      <c r="JD134" s="119"/>
      <c r="JE134" s="119"/>
      <c r="JF134" s="119"/>
      <c r="JG134" s="119"/>
    </row>
    <row r="135" spans="1:267" s="117" customFormat="1" ht="69" customHeight="1" x14ac:dyDescent="0.2">
      <c r="A135" s="175">
        <v>71</v>
      </c>
      <c r="B135" s="175" t="s">
        <v>361</v>
      </c>
      <c r="C135" s="176" t="s">
        <v>47</v>
      </c>
      <c r="D135" s="176" t="s">
        <v>436</v>
      </c>
      <c r="E135" s="178" t="s">
        <v>437</v>
      </c>
      <c r="F135" s="198" t="s">
        <v>438</v>
      </c>
      <c r="G135" s="185" t="s">
        <v>29</v>
      </c>
      <c r="H135" s="175" t="s">
        <v>45</v>
      </c>
      <c r="I135" s="176" t="s">
        <v>41</v>
      </c>
      <c r="J135" s="176" t="s">
        <v>47</v>
      </c>
      <c r="K135" s="176" t="s">
        <v>41</v>
      </c>
      <c r="L135" s="187">
        <v>235</v>
      </c>
      <c r="M135" s="180" t="s">
        <v>31</v>
      </c>
      <c r="N135" s="95">
        <v>189000</v>
      </c>
      <c r="O135" s="181">
        <v>44281</v>
      </c>
      <c r="P135" s="184">
        <v>44344</v>
      </c>
      <c r="Q135" s="190">
        <f t="shared" ref="Q135:Q186" si="7">N135/S135</f>
        <v>135</v>
      </c>
      <c r="R135" s="182" t="s">
        <v>34</v>
      </c>
      <c r="S135" s="48">
        <v>1400</v>
      </c>
      <c r="T135" s="188">
        <f>U135*100%/N135</f>
        <v>0.6525913227513227</v>
      </c>
      <c r="U135" s="177">
        <v>123339.76</v>
      </c>
      <c r="V135" s="242" t="s">
        <v>439</v>
      </c>
      <c r="W135" s="242" t="s">
        <v>440</v>
      </c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/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/>
      <c r="BP135" s="119"/>
      <c r="BQ135" s="119"/>
      <c r="BR135" s="119"/>
      <c r="BS135" s="119"/>
      <c r="BT135" s="119"/>
      <c r="BU135" s="119"/>
      <c r="BV135" s="119"/>
      <c r="BW135" s="119"/>
      <c r="BX135" s="119"/>
      <c r="BY135" s="119"/>
      <c r="BZ135" s="119"/>
      <c r="CA135" s="119"/>
      <c r="CB135" s="119"/>
      <c r="CC135" s="119"/>
      <c r="CD135" s="119"/>
      <c r="CE135" s="119"/>
      <c r="CF135" s="119"/>
      <c r="CG135" s="119"/>
      <c r="CH135" s="119"/>
      <c r="CI135" s="119"/>
      <c r="CJ135" s="119"/>
      <c r="CK135" s="119"/>
      <c r="CL135" s="119"/>
      <c r="CM135" s="119"/>
      <c r="CN135" s="119"/>
      <c r="CO135" s="119"/>
      <c r="CP135" s="119"/>
      <c r="CQ135" s="119"/>
      <c r="CR135" s="119"/>
      <c r="CS135" s="119"/>
      <c r="CT135" s="119"/>
      <c r="CU135" s="119"/>
      <c r="CV135" s="119"/>
      <c r="CW135" s="119"/>
      <c r="CX135" s="119"/>
      <c r="CY135" s="119"/>
      <c r="CZ135" s="119"/>
      <c r="DA135" s="119"/>
      <c r="DB135" s="119"/>
      <c r="DC135" s="119"/>
      <c r="DD135" s="119"/>
      <c r="DE135" s="119"/>
      <c r="DF135" s="119"/>
      <c r="DG135" s="119"/>
      <c r="DH135" s="119"/>
      <c r="DI135" s="119"/>
      <c r="DJ135" s="119"/>
      <c r="DK135" s="119"/>
      <c r="DL135" s="119"/>
      <c r="DM135" s="119"/>
      <c r="DN135" s="119"/>
      <c r="DO135" s="119"/>
      <c r="DP135" s="119"/>
      <c r="DQ135" s="119"/>
      <c r="DR135" s="119"/>
      <c r="DS135" s="119"/>
      <c r="DT135" s="119"/>
      <c r="DU135" s="119"/>
      <c r="DV135" s="119"/>
      <c r="DW135" s="119"/>
      <c r="DX135" s="119"/>
      <c r="DY135" s="119"/>
      <c r="DZ135" s="119"/>
      <c r="EA135" s="119"/>
      <c r="EB135" s="119"/>
      <c r="EC135" s="119"/>
      <c r="ED135" s="119"/>
      <c r="EE135" s="119"/>
      <c r="EF135" s="119"/>
      <c r="EG135" s="119"/>
      <c r="EH135" s="119"/>
      <c r="EI135" s="119"/>
      <c r="EJ135" s="119"/>
      <c r="EK135" s="119"/>
      <c r="EL135" s="119"/>
      <c r="EM135" s="119"/>
      <c r="EN135" s="119"/>
      <c r="EO135" s="119"/>
      <c r="EP135" s="119"/>
      <c r="EQ135" s="119"/>
      <c r="ER135" s="119"/>
      <c r="ES135" s="119"/>
      <c r="ET135" s="119"/>
      <c r="EU135" s="119"/>
      <c r="EV135" s="119"/>
      <c r="EW135" s="119"/>
      <c r="EX135" s="119"/>
      <c r="EY135" s="119"/>
      <c r="EZ135" s="119"/>
      <c r="FA135" s="119"/>
      <c r="FB135" s="119"/>
      <c r="FC135" s="119"/>
      <c r="FD135" s="119"/>
      <c r="FE135" s="119"/>
      <c r="FF135" s="119"/>
      <c r="FG135" s="119"/>
      <c r="FH135" s="119"/>
      <c r="FI135" s="119"/>
      <c r="FJ135" s="119"/>
      <c r="FK135" s="119"/>
      <c r="FL135" s="119"/>
      <c r="FM135" s="119"/>
      <c r="FN135" s="119"/>
      <c r="FO135" s="119"/>
      <c r="FP135" s="119"/>
      <c r="FQ135" s="119"/>
      <c r="FR135" s="119"/>
      <c r="FS135" s="119"/>
      <c r="FT135" s="119"/>
      <c r="FU135" s="119"/>
      <c r="FV135" s="119"/>
      <c r="FW135" s="119"/>
      <c r="FX135" s="119"/>
      <c r="FY135" s="119"/>
      <c r="FZ135" s="119"/>
      <c r="GA135" s="119"/>
      <c r="GB135" s="119"/>
      <c r="GC135" s="119"/>
      <c r="GD135" s="119"/>
      <c r="GE135" s="119"/>
      <c r="GF135" s="119"/>
      <c r="GG135" s="119"/>
      <c r="GH135" s="119"/>
      <c r="GI135" s="119"/>
      <c r="GJ135" s="119"/>
      <c r="GK135" s="119"/>
      <c r="GL135" s="119"/>
      <c r="GM135" s="119"/>
      <c r="GN135" s="119"/>
      <c r="GO135" s="119"/>
      <c r="GP135" s="119"/>
      <c r="GQ135" s="119"/>
      <c r="GR135" s="119"/>
      <c r="GS135" s="119"/>
      <c r="GT135" s="119"/>
      <c r="GU135" s="119"/>
      <c r="GV135" s="119"/>
      <c r="GW135" s="119"/>
      <c r="GX135" s="119"/>
      <c r="GY135" s="119"/>
      <c r="GZ135" s="119"/>
      <c r="HA135" s="119"/>
      <c r="HB135" s="119"/>
      <c r="HC135" s="119"/>
      <c r="HD135" s="119"/>
      <c r="HE135" s="119"/>
      <c r="HF135" s="119"/>
      <c r="HG135" s="119"/>
      <c r="HH135" s="119"/>
      <c r="HI135" s="119"/>
      <c r="HJ135" s="119"/>
      <c r="HK135" s="119"/>
      <c r="HL135" s="119"/>
      <c r="HM135" s="119"/>
      <c r="HN135" s="119"/>
      <c r="HO135" s="119"/>
      <c r="HP135" s="119"/>
      <c r="HQ135" s="119"/>
      <c r="HR135" s="119"/>
      <c r="HS135" s="119"/>
      <c r="HT135" s="119"/>
      <c r="HU135" s="119"/>
      <c r="HV135" s="119"/>
      <c r="HW135" s="119"/>
      <c r="HX135" s="119"/>
      <c r="HY135" s="119"/>
      <c r="HZ135" s="119"/>
      <c r="IA135" s="119"/>
      <c r="IB135" s="119"/>
      <c r="IC135" s="119"/>
      <c r="ID135" s="119"/>
      <c r="IE135" s="119"/>
      <c r="IF135" s="119"/>
      <c r="IG135" s="119"/>
      <c r="IH135" s="119"/>
      <c r="II135" s="119"/>
      <c r="IJ135" s="119"/>
      <c r="IK135" s="119"/>
      <c r="IL135" s="119"/>
      <c r="IM135" s="119"/>
      <c r="IN135" s="119"/>
      <c r="IO135" s="119"/>
      <c r="IP135" s="119"/>
      <c r="IQ135" s="119"/>
      <c r="IR135" s="119"/>
      <c r="IS135" s="119"/>
      <c r="IT135" s="119"/>
      <c r="IU135" s="119"/>
      <c r="IV135" s="119"/>
      <c r="IW135" s="119"/>
      <c r="IX135" s="119"/>
      <c r="IY135" s="119"/>
      <c r="IZ135" s="119"/>
      <c r="JA135" s="119"/>
      <c r="JB135" s="119"/>
      <c r="JC135" s="119"/>
      <c r="JD135" s="119"/>
      <c r="JE135" s="119"/>
      <c r="JF135" s="119"/>
      <c r="JG135" s="119"/>
    </row>
    <row r="136" spans="1:267" s="117" customFormat="1" ht="69" customHeight="1" x14ac:dyDescent="0.2">
      <c r="A136" s="379">
        <v>72</v>
      </c>
      <c r="B136" s="353" t="s">
        <v>441</v>
      </c>
      <c r="C136" s="353" t="s">
        <v>49</v>
      </c>
      <c r="D136" s="354" t="s">
        <v>442</v>
      </c>
      <c r="E136" s="353">
        <v>1221</v>
      </c>
      <c r="F136" s="198" t="s">
        <v>443</v>
      </c>
      <c r="G136" s="372" t="s">
        <v>44</v>
      </c>
      <c r="H136" s="353" t="s">
        <v>36</v>
      </c>
      <c r="I136" s="354" t="s">
        <v>37</v>
      </c>
      <c r="J136" s="353" t="s">
        <v>49</v>
      </c>
      <c r="K136" s="354" t="s">
        <v>37</v>
      </c>
      <c r="L136" s="370">
        <v>230</v>
      </c>
      <c r="M136" s="180" t="s">
        <v>31</v>
      </c>
      <c r="N136" s="95">
        <v>179146.85</v>
      </c>
      <c r="O136" s="368">
        <v>44256</v>
      </c>
      <c r="P136" s="368">
        <v>44330</v>
      </c>
      <c r="Q136" s="190">
        <f t="shared" si="7"/>
        <v>853.08023809523809</v>
      </c>
      <c r="R136" s="369" t="s">
        <v>39</v>
      </c>
      <c r="S136" s="48">
        <v>210</v>
      </c>
      <c r="T136" s="375">
        <f>U136*100%/232836.89</f>
        <v>0.99967045600033566</v>
      </c>
      <c r="U136" s="355">
        <v>232760.16</v>
      </c>
      <c r="V136" s="373" t="s">
        <v>305</v>
      </c>
      <c r="W136" s="373" t="s">
        <v>306</v>
      </c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  <c r="AU136" s="119"/>
      <c r="AV136" s="119"/>
      <c r="AW136" s="119"/>
      <c r="AX136" s="119"/>
      <c r="AY136" s="119"/>
      <c r="AZ136" s="119"/>
      <c r="BA136" s="119"/>
      <c r="BB136" s="119"/>
      <c r="BC136" s="119"/>
      <c r="BD136" s="119"/>
      <c r="BE136" s="119"/>
      <c r="BF136" s="119"/>
      <c r="BG136" s="119"/>
      <c r="BH136" s="119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119"/>
      <c r="BS136" s="119"/>
      <c r="BT136" s="119"/>
      <c r="BU136" s="119"/>
      <c r="BV136" s="119"/>
      <c r="BW136" s="119"/>
      <c r="BX136" s="119"/>
      <c r="BY136" s="119"/>
      <c r="BZ136" s="119"/>
      <c r="CA136" s="119"/>
      <c r="CB136" s="119"/>
      <c r="CC136" s="119"/>
      <c r="CD136" s="119"/>
      <c r="CE136" s="119"/>
      <c r="CF136" s="119"/>
      <c r="CG136" s="119"/>
      <c r="CH136" s="119"/>
      <c r="CI136" s="119"/>
      <c r="CJ136" s="119"/>
      <c r="CK136" s="119"/>
      <c r="CL136" s="119"/>
      <c r="CM136" s="119"/>
      <c r="CN136" s="119"/>
      <c r="CO136" s="119"/>
      <c r="CP136" s="119"/>
      <c r="CQ136" s="119"/>
      <c r="CR136" s="119"/>
      <c r="CS136" s="119"/>
      <c r="CT136" s="119"/>
      <c r="CU136" s="119"/>
      <c r="CV136" s="119"/>
      <c r="CW136" s="119"/>
      <c r="CX136" s="119"/>
      <c r="CY136" s="119"/>
      <c r="CZ136" s="119"/>
      <c r="DA136" s="119"/>
      <c r="DB136" s="119"/>
      <c r="DC136" s="119"/>
      <c r="DD136" s="119"/>
      <c r="DE136" s="119"/>
      <c r="DF136" s="119"/>
      <c r="DG136" s="119"/>
      <c r="DH136" s="119"/>
      <c r="DI136" s="119"/>
      <c r="DJ136" s="119"/>
      <c r="DK136" s="119"/>
      <c r="DL136" s="119"/>
      <c r="DM136" s="119"/>
      <c r="DN136" s="119"/>
      <c r="DO136" s="119"/>
      <c r="DP136" s="119"/>
      <c r="DQ136" s="119"/>
      <c r="DR136" s="119"/>
      <c r="DS136" s="119"/>
      <c r="DT136" s="119"/>
      <c r="DU136" s="119"/>
      <c r="DV136" s="119"/>
      <c r="DW136" s="119"/>
      <c r="DX136" s="119"/>
      <c r="DY136" s="119"/>
      <c r="DZ136" s="119"/>
      <c r="EA136" s="119"/>
      <c r="EB136" s="119"/>
      <c r="EC136" s="119"/>
      <c r="ED136" s="119"/>
      <c r="EE136" s="119"/>
      <c r="EF136" s="119"/>
      <c r="EG136" s="119"/>
      <c r="EH136" s="119"/>
      <c r="EI136" s="119"/>
      <c r="EJ136" s="119"/>
      <c r="EK136" s="119"/>
      <c r="EL136" s="119"/>
      <c r="EM136" s="119"/>
      <c r="EN136" s="119"/>
      <c r="EO136" s="119"/>
      <c r="EP136" s="119"/>
      <c r="EQ136" s="119"/>
      <c r="ER136" s="119"/>
      <c r="ES136" s="119"/>
      <c r="ET136" s="119"/>
      <c r="EU136" s="119"/>
      <c r="EV136" s="119"/>
      <c r="EW136" s="119"/>
      <c r="EX136" s="119"/>
      <c r="EY136" s="119"/>
      <c r="EZ136" s="119"/>
      <c r="FA136" s="119"/>
      <c r="FB136" s="119"/>
      <c r="FC136" s="119"/>
      <c r="FD136" s="119"/>
      <c r="FE136" s="119"/>
      <c r="FF136" s="119"/>
      <c r="FG136" s="119"/>
      <c r="FH136" s="119"/>
      <c r="FI136" s="119"/>
      <c r="FJ136" s="119"/>
      <c r="FK136" s="119"/>
      <c r="FL136" s="119"/>
      <c r="FM136" s="119"/>
      <c r="FN136" s="119"/>
      <c r="FO136" s="119"/>
      <c r="FP136" s="119"/>
      <c r="FQ136" s="119"/>
      <c r="FR136" s="119"/>
      <c r="FS136" s="119"/>
      <c r="FT136" s="119"/>
      <c r="FU136" s="119"/>
      <c r="FV136" s="119"/>
      <c r="FW136" s="119"/>
      <c r="FX136" s="119"/>
      <c r="FY136" s="119"/>
      <c r="FZ136" s="119"/>
      <c r="GA136" s="119"/>
      <c r="GB136" s="119"/>
      <c r="GC136" s="119"/>
      <c r="GD136" s="119"/>
      <c r="GE136" s="119"/>
      <c r="GF136" s="119"/>
      <c r="GG136" s="119"/>
      <c r="GH136" s="119"/>
      <c r="GI136" s="119"/>
      <c r="GJ136" s="119"/>
      <c r="GK136" s="119"/>
      <c r="GL136" s="119"/>
      <c r="GM136" s="119"/>
      <c r="GN136" s="119"/>
      <c r="GO136" s="119"/>
      <c r="GP136" s="119"/>
      <c r="GQ136" s="119"/>
      <c r="GR136" s="119"/>
      <c r="GS136" s="119"/>
      <c r="GT136" s="119"/>
      <c r="GU136" s="119"/>
      <c r="GV136" s="119"/>
      <c r="GW136" s="119"/>
      <c r="GX136" s="119"/>
      <c r="GY136" s="119"/>
      <c r="GZ136" s="119"/>
      <c r="HA136" s="119"/>
      <c r="HB136" s="119"/>
      <c r="HC136" s="119"/>
      <c r="HD136" s="119"/>
      <c r="HE136" s="119"/>
      <c r="HF136" s="119"/>
      <c r="HG136" s="119"/>
      <c r="HH136" s="119"/>
      <c r="HI136" s="119"/>
      <c r="HJ136" s="119"/>
      <c r="HK136" s="119"/>
      <c r="HL136" s="119"/>
      <c r="HM136" s="119"/>
      <c r="HN136" s="119"/>
      <c r="HO136" s="119"/>
      <c r="HP136" s="119"/>
      <c r="HQ136" s="119"/>
      <c r="HR136" s="119"/>
      <c r="HS136" s="119"/>
      <c r="HT136" s="119"/>
      <c r="HU136" s="119"/>
      <c r="HV136" s="119"/>
      <c r="HW136" s="119"/>
      <c r="HX136" s="119"/>
      <c r="HY136" s="119"/>
      <c r="HZ136" s="119"/>
      <c r="IA136" s="119"/>
      <c r="IB136" s="119"/>
      <c r="IC136" s="119"/>
      <c r="ID136" s="119"/>
      <c r="IE136" s="119"/>
      <c r="IF136" s="119"/>
      <c r="IG136" s="119"/>
      <c r="IH136" s="119"/>
      <c r="II136" s="119"/>
      <c r="IJ136" s="119"/>
      <c r="IK136" s="119"/>
      <c r="IL136" s="119"/>
      <c r="IM136" s="119"/>
      <c r="IN136" s="119"/>
      <c r="IO136" s="119"/>
      <c r="IP136" s="119"/>
      <c r="IQ136" s="119"/>
      <c r="IR136" s="119"/>
      <c r="IS136" s="119"/>
      <c r="IT136" s="119"/>
      <c r="IU136" s="119"/>
      <c r="IV136" s="119"/>
      <c r="IW136" s="119"/>
      <c r="IX136" s="119"/>
      <c r="IY136" s="119"/>
      <c r="IZ136" s="119"/>
      <c r="JA136" s="119"/>
      <c r="JB136" s="119"/>
      <c r="JC136" s="119"/>
      <c r="JD136" s="119"/>
      <c r="JE136" s="119"/>
      <c r="JF136" s="119"/>
      <c r="JG136" s="119"/>
    </row>
    <row r="137" spans="1:267" s="117" customFormat="1" ht="69" customHeight="1" x14ac:dyDescent="0.2">
      <c r="A137" s="379"/>
      <c r="B137" s="353"/>
      <c r="C137" s="353"/>
      <c r="D137" s="354"/>
      <c r="E137" s="353"/>
      <c r="F137" s="198" t="s">
        <v>444</v>
      </c>
      <c r="G137" s="372"/>
      <c r="H137" s="353"/>
      <c r="I137" s="354"/>
      <c r="J137" s="353"/>
      <c r="K137" s="354"/>
      <c r="L137" s="370"/>
      <c r="M137" s="180" t="s">
        <v>31</v>
      </c>
      <c r="N137" s="95">
        <v>53690.04</v>
      </c>
      <c r="O137" s="368"/>
      <c r="P137" s="368"/>
      <c r="Q137" s="190">
        <f t="shared" si="7"/>
        <v>236.52</v>
      </c>
      <c r="R137" s="369"/>
      <c r="S137" s="48">
        <v>227</v>
      </c>
      <c r="T137" s="375"/>
      <c r="U137" s="355"/>
      <c r="V137" s="373"/>
      <c r="W137" s="373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119"/>
      <c r="AS137" s="119"/>
      <c r="AT137" s="119"/>
      <c r="AU137" s="119"/>
      <c r="AV137" s="119"/>
      <c r="AW137" s="119"/>
      <c r="AX137" s="119"/>
      <c r="AY137" s="119"/>
      <c r="AZ137" s="119"/>
      <c r="BA137" s="119"/>
      <c r="BB137" s="119"/>
      <c r="BC137" s="119"/>
      <c r="BD137" s="119"/>
      <c r="BE137" s="119"/>
      <c r="BF137" s="119"/>
      <c r="BG137" s="119"/>
      <c r="BH137" s="119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119"/>
      <c r="BS137" s="119"/>
      <c r="BT137" s="119"/>
      <c r="BU137" s="119"/>
      <c r="BV137" s="119"/>
      <c r="BW137" s="119"/>
      <c r="BX137" s="119"/>
      <c r="BY137" s="119"/>
      <c r="BZ137" s="119"/>
      <c r="CA137" s="119"/>
      <c r="CB137" s="119"/>
      <c r="CC137" s="119"/>
      <c r="CD137" s="119"/>
      <c r="CE137" s="119"/>
      <c r="CF137" s="119"/>
      <c r="CG137" s="119"/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119"/>
      <c r="CS137" s="119"/>
      <c r="CT137" s="119"/>
      <c r="CU137" s="119"/>
      <c r="CV137" s="119"/>
      <c r="CW137" s="119"/>
      <c r="CX137" s="119"/>
      <c r="CY137" s="119"/>
      <c r="CZ137" s="119"/>
      <c r="DA137" s="119"/>
      <c r="DB137" s="119"/>
      <c r="DC137" s="119"/>
      <c r="DD137" s="119"/>
      <c r="DE137" s="119"/>
      <c r="DF137" s="119"/>
      <c r="DG137" s="119"/>
      <c r="DH137" s="119"/>
      <c r="DI137" s="119"/>
      <c r="DJ137" s="119"/>
      <c r="DK137" s="119"/>
      <c r="DL137" s="119"/>
      <c r="DM137" s="119"/>
      <c r="DN137" s="119"/>
      <c r="DO137" s="119"/>
      <c r="DP137" s="119"/>
      <c r="DQ137" s="119"/>
      <c r="DR137" s="119"/>
      <c r="DS137" s="119"/>
      <c r="DT137" s="119"/>
      <c r="DU137" s="119"/>
      <c r="DV137" s="119"/>
      <c r="DW137" s="119"/>
      <c r="DX137" s="119"/>
      <c r="DY137" s="119"/>
      <c r="DZ137" s="119"/>
      <c r="EA137" s="119"/>
      <c r="EB137" s="119"/>
      <c r="EC137" s="119"/>
      <c r="ED137" s="119"/>
      <c r="EE137" s="119"/>
      <c r="EF137" s="119"/>
      <c r="EG137" s="119"/>
      <c r="EH137" s="119"/>
      <c r="EI137" s="119"/>
      <c r="EJ137" s="119"/>
      <c r="EK137" s="119"/>
      <c r="EL137" s="119"/>
      <c r="EM137" s="119"/>
      <c r="EN137" s="119"/>
      <c r="EO137" s="119"/>
      <c r="EP137" s="119"/>
      <c r="EQ137" s="119"/>
      <c r="ER137" s="119"/>
      <c r="ES137" s="119"/>
      <c r="ET137" s="119"/>
      <c r="EU137" s="119"/>
      <c r="EV137" s="119"/>
      <c r="EW137" s="119"/>
      <c r="EX137" s="119"/>
      <c r="EY137" s="119"/>
      <c r="EZ137" s="119"/>
      <c r="FA137" s="119"/>
      <c r="FB137" s="119"/>
      <c r="FC137" s="119"/>
      <c r="FD137" s="119"/>
      <c r="FE137" s="119"/>
      <c r="FF137" s="119"/>
      <c r="FG137" s="119"/>
      <c r="FH137" s="119"/>
      <c r="FI137" s="119"/>
      <c r="FJ137" s="119"/>
      <c r="FK137" s="119"/>
      <c r="FL137" s="119"/>
      <c r="FM137" s="119"/>
      <c r="FN137" s="119"/>
      <c r="FO137" s="119"/>
      <c r="FP137" s="119"/>
      <c r="FQ137" s="119"/>
      <c r="FR137" s="119"/>
      <c r="FS137" s="119"/>
      <c r="FT137" s="119"/>
      <c r="FU137" s="119"/>
      <c r="FV137" s="119"/>
      <c r="FW137" s="119"/>
      <c r="FX137" s="119"/>
      <c r="FY137" s="119"/>
      <c r="FZ137" s="119"/>
      <c r="GA137" s="119"/>
      <c r="GB137" s="119"/>
      <c r="GC137" s="119"/>
      <c r="GD137" s="119"/>
      <c r="GE137" s="119"/>
      <c r="GF137" s="119"/>
      <c r="GG137" s="119"/>
      <c r="GH137" s="119"/>
      <c r="GI137" s="119"/>
      <c r="GJ137" s="119"/>
      <c r="GK137" s="119"/>
      <c r="GL137" s="119"/>
      <c r="GM137" s="119"/>
      <c r="GN137" s="119"/>
      <c r="GO137" s="119"/>
      <c r="GP137" s="119"/>
      <c r="GQ137" s="119"/>
      <c r="GR137" s="119"/>
      <c r="GS137" s="119"/>
      <c r="GT137" s="119"/>
      <c r="GU137" s="119"/>
      <c r="GV137" s="119"/>
      <c r="GW137" s="119"/>
      <c r="GX137" s="119"/>
      <c r="GY137" s="119"/>
      <c r="GZ137" s="119"/>
      <c r="HA137" s="119"/>
      <c r="HB137" s="119"/>
      <c r="HC137" s="119"/>
      <c r="HD137" s="119"/>
      <c r="HE137" s="119"/>
      <c r="HF137" s="119"/>
      <c r="HG137" s="119"/>
      <c r="HH137" s="119"/>
      <c r="HI137" s="119"/>
      <c r="HJ137" s="119"/>
      <c r="HK137" s="119"/>
      <c r="HL137" s="119"/>
      <c r="HM137" s="119"/>
      <c r="HN137" s="119"/>
      <c r="HO137" s="119"/>
      <c r="HP137" s="119"/>
      <c r="HQ137" s="119"/>
      <c r="HR137" s="119"/>
      <c r="HS137" s="119"/>
      <c r="HT137" s="119"/>
      <c r="HU137" s="119"/>
      <c r="HV137" s="119"/>
      <c r="HW137" s="119"/>
      <c r="HX137" s="119"/>
      <c r="HY137" s="119"/>
      <c r="HZ137" s="119"/>
      <c r="IA137" s="119"/>
      <c r="IB137" s="119"/>
      <c r="IC137" s="119"/>
      <c r="ID137" s="119"/>
      <c r="IE137" s="119"/>
      <c r="IF137" s="119"/>
      <c r="IG137" s="119"/>
      <c r="IH137" s="119"/>
      <c r="II137" s="119"/>
      <c r="IJ137" s="119"/>
      <c r="IK137" s="119"/>
      <c r="IL137" s="119"/>
      <c r="IM137" s="119"/>
      <c r="IN137" s="119"/>
      <c r="IO137" s="119"/>
      <c r="IP137" s="119"/>
      <c r="IQ137" s="119"/>
      <c r="IR137" s="119"/>
      <c r="IS137" s="119"/>
      <c r="IT137" s="119"/>
      <c r="IU137" s="119"/>
      <c r="IV137" s="119"/>
      <c r="IW137" s="119"/>
      <c r="IX137" s="119"/>
      <c r="IY137" s="119"/>
      <c r="IZ137" s="119"/>
      <c r="JA137" s="119"/>
      <c r="JB137" s="119"/>
      <c r="JC137" s="119"/>
      <c r="JD137" s="119"/>
      <c r="JE137" s="119"/>
      <c r="JF137" s="119"/>
      <c r="JG137" s="119"/>
    </row>
    <row r="138" spans="1:267" s="117" customFormat="1" ht="69" customHeight="1" x14ac:dyDescent="0.2">
      <c r="A138" s="191">
        <v>73</v>
      </c>
      <c r="B138" s="175" t="s">
        <v>441</v>
      </c>
      <c r="C138" s="175" t="s">
        <v>49</v>
      </c>
      <c r="D138" s="176" t="s">
        <v>445</v>
      </c>
      <c r="E138" s="175">
        <v>1222</v>
      </c>
      <c r="F138" s="198" t="s">
        <v>446</v>
      </c>
      <c r="G138" s="185" t="s">
        <v>29</v>
      </c>
      <c r="H138" s="175" t="s">
        <v>48</v>
      </c>
      <c r="I138" s="176" t="s">
        <v>37</v>
      </c>
      <c r="J138" s="175" t="s">
        <v>49</v>
      </c>
      <c r="K138" s="176" t="s">
        <v>37</v>
      </c>
      <c r="L138" s="183">
        <v>45</v>
      </c>
      <c r="M138" s="180" t="s">
        <v>31</v>
      </c>
      <c r="N138" s="95">
        <v>56196.480000000003</v>
      </c>
      <c r="O138" s="181">
        <v>44256</v>
      </c>
      <c r="P138" s="181">
        <v>44330</v>
      </c>
      <c r="Q138" s="190">
        <f t="shared" si="7"/>
        <v>199.27829787234043</v>
      </c>
      <c r="R138" s="182" t="s">
        <v>39</v>
      </c>
      <c r="S138" s="48">
        <v>282</v>
      </c>
      <c r="T138" s="188">
        <f>U138*100%/N138</f>
        <v>0.99998220529114989</v>
      </c>
      <c r="U138" s="68">
        <v>56195.48</v>
      </c>
      <c r="V138" s="186" t="s">
        <v>447</v>
      </c>
      <c r="W138" s="186" t="s">
        <v>448</v>
      </c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  <c r="AU138" s="119"/>
      <c r="AV138" s="119"/>
      <c r="AW138" s="119"/>
      <c r="AX138" s="119"/>
      <c r="AY138" s="119"/>
      <c r="AZ138" s="119"/>
      <c r="BA138" s="119"/>
      <c r="BB138" s="119"/>
      <c r="BC138" s="119"/>
      <c r="BD138" s="119"/>
      <c r="BE138" s="119"/>
      <c r="BF138" s="119"/>
      <c r="BG138" s="119"/>
      <c r="BH138" s="119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19"/>
      <c r="CB138" s="119"/>
      <c r="CC138" s="119"/>
      <c r="CD138" s="119"/>
      <c r="CE138" s="119"/>
      <c r="CF138" s="119"/>
      <c r="CG138" s="119"/>
      <c r="CH138" s="119"/>
      <c r="CI138" s="119"/>
      <c r="CJ138" s="119"/>
      <c r="CK138" s="119"/>
      <c r="CL138" s="119"/>
      <c r="CM138" s="119"/>
      <c r="CN138" s="119"/>
      <c r="CO138" s="119"/>
      <c r="CP138" s="119"/>
      <c r="CQ138" s="119"/>
      <c r="CR138" s="119"/>
      <c r="CS138" s="119"/>
      <c r="CT138" s="119"/>
      <c r="CU138" s="119"/>
      <c r="CV138" s="119"/>
      <c r="CW138" s="119"/>
      <c r="CX138" s="119"/>
      <c r="CY138" s="119"/>
      <c r="CZ138" s="119"/>
      <c r="DA138" s="119"/>
      <c r="DB138" s="119"/>
      <c r="DC138" s="119"/>
      <c r="DD138" s="119"/>
      <c r="DE138" s="119"/>
      <c r="DF138" s="119"/>
      <c r="DG138" s="119"/>
      <c r="DH138" s="119"/>
      <c r="DI138" s="119"/>
      <c r="DJ138" s="119"/>
      <c r="DK138" s="119"/>
      <c r="DL138" s="119"/>
      <c r="DM138" s="119"/>
      <c r="DN138" s="119"/>
      <c r="DO138" s="119"/>
      <c r="DP138" s="119"/>
      <c r="DQ138" s="119"/>
      <c r="DR138" s="119"/>
      <c r="DS138" s="119"/>
      <c r="DT138" s="119"/>
      <c r="DU138" s="119"/>
      <c r="DV138" s="119"/>
      <c r="DW138" s="119"/>
      <c r="DX138" s="119"/>
      <c r="DY138" s="119"/>
      <c r="DZ138" s="119"/>
      <c r="EA138" s="119"/>
      <c r="EB138" s="119"/>
      <c r="EC138" s="119"/>
      <c r="ED138" s="119"/>
      <c r="EE138" s="119"/>
      <c r="EF138" s="119"/>
      <c r="EG138" s="119"/>
      <c r="EH138" s="119"/>
      <c r="EI138" s="119"/>
      <c r="EJ138" s="119"/>
      <c r="EK138" s="119"/>
      <c r="EL138" s="119"/>
      <c r="EM138" s="119"/>
      <c r="EN138" s="119"/>
      <c r="EO138" s="119"/>
      <c r="EP138" s="119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19"/>
      <c r="FA138" s="119"/>
      <c r="FB138" s="119"/>
      <c r="FC138" s="119"/>
      <c r="FD138" s="119"/>
      <c r="FE138" s="119"/>
      <c r="FF138" s="119"/>
      <c r="FG138" s="119"/>
      <c r="FH138" s="119"/>
      <c r="FI138" s="119"/>
      <c r="FJ138" s="119"/>
      <c r="FK138" s="119"/>
      <c r="FL138" s="119"/>
      <c r="FM138" s="119"/>
      <c r="FN138" s="119"/>
      <c r="FO138" s="119"/>
      <c r="FP138" s="119"/>
      <c r="FQ138" s="119"/>
      <c r="FR138" s="119"/>
      <c r="FS138" s="119"/>
      <c r="FT138" s="119"/>
      <c r="FU138" s="119"/>
      <c r="FV138" s="119"/>
      <c r="FW138" s="119"/>
      <c r="FX138" s="119"/>
      <c r="FY138" s="119"/>
      <c r="FZ138" s="119"/>
      <c r="GA138" s="119"/>
      <c r="GB138" s="119"/>
      <c r="GC138" s="119"/>
      <c r="GD138" s="119"/>
      <c r="GE138" s="119"/>
      <c r="GF138" s="119"/>
      <c r="GG138" s="119"/>
      <c r="GH138" s="119"/>
      <c r="GI138" s="119"/>
      <c r="GJ138" s="119"/>
      <c r="GK138" s="119"/>
      <c r="GL138" s="119"/>
      <c r="GM138" s="119"/>
      <c r="GN138" s="119"/>
      <c r="GO138" s="119"/>
      <c r="GP138" s="119"/>
      <c r="GQ138" s="119"/>
      <c r="GR138" s="119"/>
      <c r="GS138" s="119"/>
      <c r="GT138" s="119"/>
      <c r="GU138" s="119"/>
      <c r="GV138" s="119"/>
      <c r="GW138" s="119"/>
      <c r="GX138" s="119"/>
      <c r="GY138" s="119"/>
      <c r="GZ138" s="119"/>
      <c r="HA138" s="119"/>
      <c r="HB138" s="119"/>
      <c r="HC138" s="119"/>
      <c r="HD138" s="119"/>
      <c r="HE138" s="119"/>
      <c r="HF138" s="119"/>
      <c r="HG138" s="119"/>
      <c r="HH138" s="119"/>
      <c r="HI138" s="119"/>
      <c r="HJ138" s="119"/>
      <c r="HK138" s="119"/>
      <c r="HL138" s="119"/>
      <c r="HM138" s="119"/>
      <c r="HN138" s="119"/>
      <c r="HO138" s="119"/>
      <c r="HP138" s="119"/>
      <c r="HQ138" s="119"/>
      <c r="HR138" s="119"/>
      <c r="HS138" s="119"/>
      <c r="HT138" s="119"/>
      <c r="HU138" s="119"/>
      <c r="HV138" s="119"/>
      <c r="HW138" s="119"/>
      <c r="HX138" s="119"/>
      <c r="HY138" s="119"/>
      <c r="HZ138" s="119"/>
      <c r="IA138" s="119"/>
      <c r="IB138" s="119"/>
      <c r="IC138" s="119"/>
      <c r="ID138" s="119"/>
      <c r="IE138" s="119"/>
      <c r="IF138" s="119"/>
      <c r="IG138" s="119"/>
      <c r="IH138" s="119"/>
      <c r="II138" s="119"/>
      <c r="IJ138" s="119"/>
      <c r="IK138" s="119"/>
      <c r="IL138" s="119"/>
      <c r="IM138" s="119"/>
      <c r="IN138" s="119"/>
      <c r="IO138" s="119"/>
      <c r="IP138" s="119"/>
      <c r="IQ138" s="119"/>
      <c r="IR138" s="119"/>
      <c r="IS138" s="119"/>
      <c r="IT138" s="119"/>
      <c r="IU138" s="119"/>
      <c r="IV138" s="119"/>
      <c r="IW138" s="119"/>
      <c r="IX138" s="119"/>
      <c r="IY138" s="119"/>
      <c r="IZ138" s="119"/>
      <c r="JA138" s="119"/>
      <c r="JB138" s="119"/>
      <c r="JC138" s="119"/>
      <c r="JD138" s="119"/>
      <c r="JE138" s="119"/>
      <c r="JF138" s="119"/>
      <c r="JG138" s="119"/>
    </row>
    <row r="139" spans="1:267" s="117" customFormat="1" ht="69" customHeight="1" x14ac:dyDescent="0.2">
      <c r="A139" s="191">
        <v>74</v>
      </c>
      <c r="B139" s="175" t="s">
        <v>441</v>
      </c>
      <c r="C139" s="175" t="s">
        <v>49</v>
      </c>
      <c r="D139" s="176" t="s">
        <v>449</v>
      </c>
      <c r="E139" s="175">
        <v>1223</v>
      </c>
      <c r="F139" s="198" t="s">
        <v>450</v>
      </c>
      <c r="G139" s="185" t="s">
        <v>29</v>
      </c>
      <c r="H139" s="175" t="s">
        <v>36</v>
      </c>
      <c r="I139" s="176" t="s">
        <v>35</v>
      </c>
      <c r="J139" s="175" t="s">
        <v>49</v>
      </c>
      <c r="K139" s="176" t="s">
        <v>35</v>
      </c>
      <c r="L139" s="183">
        <v>280</v>
      </c>
      <c r="M139" s="180" t="s">
        <v>31</v>
      </c>
      <c r="N139" s="95">
        <v>616500</v>
      </c>
      <c r="O139" s="181">
        <v>44263</v>
      </c>
      <c r="P139" s="181">
        <v>44323</v>
      </c>
      <c r="Q139" s="190">
        <f t="shared" si="7"/>
        <v>631.65983606557381</v>
      </c>
      <c r="R139" s="182" t="s">
        <v>39</v>
      </c>
      <c r="S139" s="48">
        <v>976</v>
      </c>
      <c r="T139" s="188">
        <f>U139*100%/N139</f>
        <v>0.9714830332522304</v>
      </c>
      <c r="U139" s="68">
        <v>598919.29</v>
      </c>
      <c r="V139" s="186" t="s">
        <v>451</v>
      </c>
      <c r="W139" s="186" t="s">
        <v>452</v>
      </c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119"/>
      <c r="AS139" s="119"/>
      <c r="AT139" s="119"/>
      <c r="AU139" s="119"/>
      <c r="AV139" s="119"/>
      <c r="AW139" s="119"/>
      <c r="AX139" s="119"/>
      <c r="AY139" s="119"/>
      <c r="AZ139" s="119"/>
      <c r="BA139" s="119"/>
      <c r="BB139" s="119"/>
      <c r="BC139" s="119"/>
      <c r="BD139" s="119"/>
      <c r="BE139" s="119"/>
      <c r="BF139" s="119"/>
      <c r="BG139" s="119"/>
      <c r="BH139" s="119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119"/>
      <c r="BS139" s="119"/>
      <c r="BT139" s="119"/>
      <c r="BU139" s="119"/>
      <c r="BV139" s="119"/>
      <c r="BW139" s="119"/>
      <c r="BX139" s="119"/>
      <c r="BY139" s="119"/>
      <c r="BZ139" s="119"/>
      <c r="CA139" s="119"/>
      <c r="CB139" s="119"/>
      <c r="CC139" s="119"/>
      <c r="CD139" s="119"/>
      <c r="CE139" s="119"/>
      <c r="CF139" s="119"/>
      <c r="CG139" s="119"/>
      <c r="CH139" s="119"/>
      <c r="CI139" s="119"/>
      <c r="CJ139" s="119"/>
      <c r="CK139" s="119"/>
      <c r="CL139" s="119"/>
      <c r="CM139" s="119"/>
      <c r="CN139" s="119"/>
      <c r="CO139" s="119"/>
      <c r="CP139" s="119"/>
      <c r="CQ139" s="119"/>
      <c r="CR139" s="119"/>
      <c r="CS139" s="119"/>
      <c r="CT139" s="119"/>
      <c r="CU139" s="119"/>
      <c r="CV139" s="119"/>
      <c r="CW139" s="119"/>
      <c r="CX139" s="119"/>
      <c r="CY139" s="119"/>
      <c r="CZ139" s="119"/>
      <c r="DA139" s="119"/>
      <c r="DB139" s="119"/>
      <c r="DC139" s="119"/>
      <c r="DD139" s="119"/>
      <c r="DE139" s="119"/>
      <c r="DF139" s="119"/>
      <c r="DG139" s="119"/>
      <c r="DH139" s="119"/>
      <c r="DI139" s="119"/>
      <c r="DJ139" s="119"/>
      <c r="DK139" s="119"/>
      <c r="DL139" s="119"/>
      <c r="DM139" s="119"/>
      <c r="DN139" s="119"/>
      <c r="DO139" s="119"/>
      <c r="DP139" s="119"/>
      <c r="DQ139" s="119"/>
      <c r="DR139" s="119"/>
      <c r="DS139" s="119"/>
      <c r="DT139" s="119"/>
      <c r="DU139" s="119"/>
      <c r="DV139" s="119"/>
      <c r="DW139" s="119"/>
      <c r="DX139" s="119"/>
      <c r="DY139" s="119"/>
      <c r="DZ139" s="119"/>
      <c r="EA139" s="119"/>
      <c r="EB139" s="119"/>
      <c r="EC139" s="119"/>
      <c r="ED139" s="119"/>
      <c r="EE139" s="119"/>
      <c r="EF139" s="119"/>
      <c r="EG139" s="119"/>
      <c r="EH139" s="119"/>
      <c r="EI139" s="119"/>
      <c r="EJ139" s="119"/>
      <c r="EK139" s="119"/>
      <c r="EL139" s="119"/>
      <c r="EM139" s="119"/>
      <c r="EN139" s="119"/>
      <c r="EO139" s="119"/>
      <c r="EP139" s="119"/>
      <c r="EQ139" s="119"/>
      <c r="ER139" s="119"/>
      <c r="ES139" s="119"/>
      <c r="ET139" s="119"/>
      <c r="EU139" s="119"/>
      <c r="EV139" s="119"/>
      <c r="EW139" s="119"/>
      <c r="EX139" s="119"/>
      <c r="EY139" s="119"/>
      <c r="EZ139" s="119"/>
      <c r="FA139" s="119"/>
      <c r="FB139" s="119"/>
      <c r="FC139" s="119"/>
      <c r="FD139" s="119"/>
      <c r="FE139" s="119"/>
      <c r="FF139" s="119"/>
      <c r="FG139" s="119"/>
      <c r="FH139" s="119"/>
      <c r="FI139" s="119"/>
      <c r="FJ139" s="119"/>
      <c r="FK139" s="119"/>
      <c r="FL139" s="119"/>
      <c r="FM139" s="119"/>
      <c r="FN139" s="119"/>
      <c r="FO139" s="119"/>
      <c r="FP139" s="119"/>
      <c r="FQ139" s="119"/>
      <c r="FR139" s="119"/>
      <c r="FS139" s="119"/>
      <c r="FT139" s="119"/>
      <c r="FU139" s="119"/>
      <c r="FV139" s="119"/>
      <c r="FW139" s="119"/>
      <c r="FX139" s="119"/>
      <c r="FY139" s="119"/>
      <c r="FZ139" s="119"/>
      <c r="GA139" s="119"/>
      <c r="GB139" s="119"/>
      <c r="GC139" s="119"/>
      <c r="GD139" s="119"/>
      <c r="GE139" s="119"/>
      <c r="GF139" s="119"/>
      <c r="GG139" s="119"/>
      <c r="GH139" s="119"/>
      <c r="GI139" s="119"/>
      <c r="GJ139" s="119"/>
      <c r="GK139" s="119"/>
      <c r="GL139" s="119"/>
      <c r="GM139" s="119"/>
      <c r="GN139" s="119"/>
      <c r="GO139" s="119"/>
      <c r="GP139" s="119"/>
      <c r="GQ139" s="119"/>
      <c r="GR139" s="119"/>
      <c r="GS139" s="119"/>
      <c r="GT139" s="119"/>
      <c r="GU139" s="119"/>
      <c r="GV139" s="119"/>
      <c r="GW139" s="119"/>
      <c r="GX139" s="119"/>
      <c r="GY139" s="119"/>
      <c r="GZ139" s="119"/>
      <c r="HA139" s="119"/>
      <c r="HB139" s="119"/>
      <c r="HC139" s="119"/>
      <c r="HD139" s="119"/>
      <c r="HE139" s="119"/>
      <c r="HF139" s="119"/>
      <c r="HG139" s="119"/>
      <c r="HH139" s="119"/>
      <c r="HI139" s="119"/>
      <c r="HJ139" s="119"/>
      <c r="HK139" s="119"/>
      <c r="HL139" s="119"/>
      <c r="HM139" s="119"/>
      <c r="HN139" s="119"/>
      <c r="HO139" s="119"/>
      <c r="HP139" s="119"/>
      <c r="HQ139" s="119"/>
      <c r="HR139" s="119"/>
      <c r="HS139" s="119"/>
      <c r="HT139" s="119"/>
      <c r="HU139" s="119"/>
      <c r="HV139" s="119"/>
      <c r="HW139" s="119"/>
      <c r="HX139" s="119"/>
      <c r="HY139" s="119"/>
      <c r="HZ139" s="119"/>
      <c r="IA139" s="119"/>
      <c r="IB139" s="119"/>
      <c r="IC139" s="119"/>
      <c r="ID139" s="119"/>
      <c r="IE139" s="119"/>
      <c r="IF139" s="119"/>
      <c r="IG139" s="119"/>
      <c r="IH139" s="119"/>
      <c r="II139" s="119"/>
      <c r="IJ139" s="119"/>
      <c r="IK139" s="119"/>
      <c r="IL139" s="119"/>
      <c r="IM139" s="119"/>
      <c r="IN139" s="119"/>
      <c r="IO139" s="119"/>
      <c r="IP139" s="119"/>
      <c r="IQ139" s="119"/>
      <c r="IR139" s="119"/>
      <c r="IS139" s="119"/>
      <c r="IT139" s="119"/>
      <c r="IU139" s="119"/>
      <c r="IV139" s="119"/>
      <c r="IW139" s="119"/>
      <c r="IX139" s="119"/>
      <c r="IY139" s="119"/>
      <c r="IZ139" s="119"/>
      <c r="JA139" s="119"/>
      <c r="JB139" s="119"/>
      <c r="JC139" s="119"/>
      <c r="JD139" s="119"/>
      <c r="JE139" s="119"/>
      <c r="JF139" s="119"/>
      <c r="JG139" s="119"/>
    </row>
    <row r="140" spans="1:267" s="117" customFormat="1" ht="69" customHeight="1" x14ac:dyDescent="0.2">
      <c r="A140" s="191">
        <v>75</v>
      </c>
      <c r="B140" s="175" t="s">
        <v>441</v>
      </c>
      <c r="C140" s="175" t="s">
        <v>49</v>
      </c>
      <c r="D140" s="176" t="s">
        <v>453</v>
      </c>
      <c r="E140" s="175">
        <v>1224</v>
      </c>
      <c r="F140" s="198" t="s">
        <v>454</v>
      </c>
      <c r="G140" s="185" t="s">
        <v>29</v>
      </c>
      <c r="H140" s="175" t="s">
        <v>45</v>
      </c>
      <c r="I140" s="176" t="s">
        <v>35</v>
      </c>
      <c r="J140" s="175" t="s">
        <v>49</v>
      </c>
      <c r="K140" s="176" t="s">
        <v>35</v>
      </c>
      <c r="L140" s="183">
        <v>450</v>
      </c>
      <c r="M140" s="180" t="s">
        <v>31</v>
      </c>
      <c r="N140" s="95">
        <v>930871.51</v>
      </c>
      <c r="O140" s="181">
        <v>44263</v>
      </c>
      <c r="P140" s="181">
        <v>44344</v>
      </c>
      <c r="Q140" s="190">
        <f t="shared" si="7"/>
        <v>663.48646471846041</v>
      </c>
      <c r="R140" s="182" t="s">
        <v>39</v>
      </c>
      <c r="S140" s="48">
        <v>1403</v>
      </c>
      <c r="T140" s="188">
        <f>U140*100%/N140</f>
        <v>1</v>
      </c>
      <c r="U140" s="68">
        <v>930871.51</v>
      </c>
      <c r="V140" s="186" t="s">
        <v>455</v>
      </c>
      <c r="W140" s="186" t="s">
        <v>456</v>
      </c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119"/>
      <c r="AR140" s="119"/>
      <c r="AS140" s="119"/>
      <c r="AT140" s="119"/>
      <c r="AU140" s="119"/>
      <c r="AV140" s="119"/>
      <c r="AW140" s="119"/>
      <c r="AX140" s="119"/>
      <c r="AY140" s="119"/>
      <c r="AZ140" s="119"/>
      <c r="BA140" s="119"/>
      <c r="BB140" s="119"/>
      <c r="BC140" s="119"/>
      <c r="BD140" s="119"/>
      <c r="BE140" s="119"/>
      <c r="BF140" s="119"/>
      <c r="BG140" s="119"/>
      <c r="BH140" s="119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119"/>
      <c r="BS140" s="119"/>
      <c r="BT140" s="119"/>
      <c r="BU140" s="119"/>
      <c r="BV140" s="119"/>
      <c r="BW140" s="119"/>
      <c r="BX140" s="119"/>
      <c r="BY140" s="119"/>
      <c r="BZ140" s="119"/>
      <c r="CA140" s="119"/>
      <c r="CB140" s="119"/>
      <c r="CC140" s="119"/>
      <c r="CD140" s="119"/>
      <c r="CE140" s="119"/>
      <c r="CF140" s="119"/>
      <c r="CG140" s="119"/>
      <c r="CH140" s="119"/>
      <c r="CI140" s="119"/>
      <c r="CJ140" s="119"/>
      <c r="CK140" s="119"/>
      <c r="CL140" s="119"/>
      <c r="CM140" s="119"/>
      <c r="CN140" s="119"/>
      <c r="CO140" s="119"/>
      <c r="CP140" s="119"/>
      <c r="CQ140" s="119"/>
      <c r="CR140" s="119"/>
      <c r="CS140" s="119"/>
      <c r="CT140" s="119"/>
      <c r="CU140" s="119"/>
      <c r="CV140" s="119"/>
      <c r="CW140" s="119"/>
      <c r="CX140" s="119"/>
      <c r="CY140" s="119"/>
      <c r="CZ140" s="119"/>
      <c r="DA140" s="119"/>
      <c r="DB140" s="119"/>
      <c r="DC140" s="119"/>
      <c r="DD140" s="119"/>
      <c r="DE140" s="119"/>
      <c r="DF140" s="119"/>
      <c r="DG140" s="119"/>
      <c r="DH140" s="119"/>
      <c r="DI140" s="119"/>
      <c r="DJ140" s="119"/>
      <c r="DK140" s="119"/>
      <c r="DL140" s="119"/>
      <c r="DM140" s="119"/>
      <c r="DN140" s="119"/>
      <c r="DO140" s="119"/>
      <c r="DP140" s="119"/>
      <c r="DQ140" s="119"/>
      <c r="DR140" s="119"/>
      <c r="DS140" s="119"/>
      <c r="DT140" s="119"/>
      <c r="DU140" s="119"/>
      <c r="DV140" s="119"/>
      <c r="DW140" s="119"/>
      <c r="DX140" s="119"/>
      <c r="DY140" s="119"/>
      <c r="DZ140" s="119"/>
      <c r="EA140" s="119"/>
      <c r="EB140" s="119"/>
      <c r="EC140" s="119"/>
      <c r="ED140" s="119"/>
      <c r="EE140" s="119"/>
      <c r="EF140" s="119"/>
      <c r="EG140" s="119"/>
      <c r="EH140" s="119"/>
      <c r="EI140" s="119"/>
      <c r="EJ140" s="119"/>
      <c r="EK140" s="119"/>
      <c r="EL140" s="119"/>
      <c r="EM140" s="119"/>
      <c r="EN140" s="119"/>
      <c r="EO140" s="119"/>
      <c r="EP140" s="119"/>
      <c r="EQ140" s="119"/>
      <c r="ER140" s="119"/>
      <c r="ES140" s="119"/>
      <c r="ET140" s="119"/>
      <c r="EU140" s="119"/>
      <c r="EV140" s="119"/>
      <c r="EW140" s="119"/>
      <c r="EX140" s="119"/>
      <c r="EY140" s="119"/>
      <c r="EZ140" s="119"/>
      <c r="FA140" s="119"/>
      <c r="FB140" s="119"/>
      <c r="FC140" s="119"/>
      <c r="FD140" s="119"/>
      <c r="FE140" s="119"/>
      <c r="FF140" s="119"/>
      <c r="FG140" s="119"/>
      <c r="FH140" s="119"/>
      <c r="FI140" s="119"/>
      <c r="FJ140" s="119"/>
      <c r="FK140" s="119"/>
      <c r="FL140" s="119"/>
      <c r="FM140" s="119"/>
      <c r="FN140" s="119"/>
      <c r="FO140" s="119"/>
      <c r="FP140" s="119"/>
      <c r="FQ140" s="119"/>
      <c r="FR140" s="119"/>
      <c r="FS140" s="119"/>
      <c r="FT140" s="119"/>
      <c r="FU140" s="119"/>
      <c r="FV140" s="119"/>
      <c r="FW140" s="119"/>
      <c r="FX140" s="119"/>
      <c r="FY140" s="119"/>
      <c r="FZ140" s="119"/>
      <c r="GA140" s="119"/>
      <c r="GB140" s="119"/>
      <c r="GC140" s="119"/>
      <c r="GD140" s="119"/>
      <c r="GE140" s="119"/>
      <c r="GF140" s="119"/>
      <c r="GG140" s="119"/>
      <c r="GH140" s="119"/>
      <c r="GI140" s="119"/>
      <c r="GJ140" s="119"/>
      <c r="GK140" s="119"/>
      <c r="GL140" s="119"/>
      <c r="GM140" s="119"/>
      <c r="GN140" s="119"/>
      <c r="GO140" s="119"/>
      <c r="GP140" s="119"/>
      <c r="GQ140" s="119"/>
      <c r="GR140" s="119"/>
      <c r="GS140" s="119"/>
      <c r="GT140" s="119"/>
      <c r="GU140" s="119"/>
      <c r="GV140" s="119"/>
      <c r="GW140" s="119"/>
      <c r="GX140" s="119"/>
      <c r="GY140" s="119"/>
      <c r="GZ140" s="119"/>
      <c r="HA140" s="119"/>
      <c r="HB140" s="119"/>
      <c r="HC140" s="119"/>
      <c r="HD140" s="119"/>
      <c r="HE140" s="119"/>
      <c r="HF140" s="119"/>
      <c r="HG140" s="119"/>
      <c r="HH140" s="119"/>
      <c r="HI140" s="119"/>
      <c r="HJ140" s="119"/>
      <c r="HK140" s="119"/>
      <c r="HL140" s="119"/>
      <c r="HM140" s="119"/>
      <c r="HN140" s="119"/>
      <c r="HO140" s="119"/>
      <c r="HP140" s="119"/>
      <c r="HQ140" s="119"/>
      <c r="HR140" s="119"/>
      <c r="HS140" s="119"/>
      <c r="HT140" s="119"/>
      <c r="HU140" s="119"/>
      <c r="HV140" s="119"/>
      <c r="HW140" s="119"/>
      <c r="HX140" s="119"/>
      <c r="HY140" s="119"/>
      <c r="HZ140" s="119"/>
      <c r="IA140" s="119"/>
      <c r="IB140" s="119"/>
      <c r="IC140" s="119"/>
      <c r="ID140" s="119"/>
      <c r="IE140" s="119"/>
      <c r="IF140" s="119"/>
      <c r="IG140" s="119"/>
      <c r="IH140" s="119"/>
      <c r="II140" s="119"/>
      <c r="IJ140" s="119"/>
      <c r="IK140" s="119"/>
      <c r="IL140" s="119"/>
      <c r="IM140" s="119"/>
      <c r="IN140" s="119"/>
      <c r="IO140" s="119"/>
      <c r="IP140" s="119"/>
      <c r="IQ140" s="119"/>
      <c r="IR140" s="119"/>
      <c r="IS140" s="119"/>
      <c r="IT140" s="119"/>
      <c r="IU140" s="119"/>
      <c r="IV140" s="119"/>
      <c r="IW140" s="119"/>
      <c r="IX140" s="119"/>
      <c r="IY140" s="119"/>
      <c r="IZ140" s="119"/>
      <c r="JA140" s="119"/>
      <c r="JB140" s="119"/>
      <c r="JC140" s="119"/>
      <c r="JD140" s="119"/>
      <c r="JE140" s="119"/>
      <c r="JF140" s="119"/>
      <c r="JG140" s="119"/>
    </row>
    <row r="141" spans="1:267" s="117" customFormat="1" ht="69" customHeight="1" x14ac:dyDescent="0.2">
      <c r="A141" s="191">
        <v>76</v>
      </c>
      <c r="B141" s="175" t="s">
        <v>441</v>
      </c>
      <c r="C141" s="175" t="s">
        <v>49</v>
      </c>
      <c r="D141" s="176" t="s">
        <v>457</v>
      </c>
      <c r="E141" s="175">
        <v>1225</v>
      </c>
      <c r="F141" s="198" t="s">
        <v>458</v>
      </c>
      <c r="G141" s="185" t="s">
        <v>29</v>
      </c>
      <c r="H141" s="175" t="s">
        <v>48</v>
      </c>
      <c r="I141" s="176" t="s">
        <v>35</v>
      </c>
      <c r="J141" s="175" t="s">
        <v>49</v>
      </c>
      <c r="K141" s="176" t="s">
        <v>35</v>
      </c>
      <c r="L141" s="183">
        <v>45</v>
      </c>
      <c r="M141" s="180" t="s">
        <v>31</v>
      </c>
      <c r="N141" s="95">
        <v>168245.01</v>
      </c>
      <c r="O141" s="181">
        <v>44263</v>
      </c>
      <c r="P141" s="181">
        <v>44330</v>
      </c>
      <c r="Q141" s="190">
        <f t="shared" si="7"/>
        <v>841.22505000000001</v>
      </c>
      <c r="R141" s="182" t="s">
        <v>39</v>
      </c>
      <c r="S141" s="48">
        <v>200</v>
      </c>
      <c r="T141" s="188">
        <f>U141*100%/N141</f>
        <v>1</v>
      </c>
      <c r="U141" s="68">
        <v>168245.01</v>
      </c>
      <c r="V141" s="186" t="s">
        <v>459</v>
      </c>
      <c r="W141" s="186" t="s">
        <v>460</v>
      </c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119"/>
      <c r="AR141" s="119"/>
      <c r="AS141" s="119"/>
      <c r="AT141" s="119"/>
      <c r="AU141" s="119"/>
      <c r="AV141" s="119"/>
      <c r="AW141" s="119"/>
      <c r="AX141" s="119"/>
      <c r="AY141" s="119"/>
      <c r="AZ141" s="119"/>
      <c r="BA141" s="119"/>
      <c r="BB141" s="119"/>
      <c r="BC141" s="119"/>
      <c r="BD141" s="119"/>
      <c r="BE141" s="119"/>
      <c r="BF141" s="119"/>
      <c r="BG141" s="119"/>
      <c r="BH141" s="119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119"/>
      <c r="BS141" s="119"/>
      <c r="BT141" s="119"/>
      <c r="BU141" s="119"/>
      <c r="BV141" s="119"/>
      <c r="BW141" s="119"/>
      <c r="BX141" s="119"/>
      <c r="BY141" s="119"/>
      <c r="BZ141" s="119"/>
      <c r="CA141" s="119"/>
      <c r="CB141" s="119"/>
      <c r="CC141" s="119"/>
      <c r="CD141" s="119"/>
      <c r="CE141" s="119"/>
      <c r="CF141" s="119"/>
      <c r="CG141" s="119"/>
      <c r="CH141" s="119"/>
      <c r="CI141" s="119"/>
      <c r="CJ141" s="119"/>
      <c r="CK141" s="119"/>
      <c r="CL141" s="119"/>
      <c r="CM141" s="119"/>
      <c r="CN141" s="119"/>
      <c r="CO141" s="119"/>
      <c r="CP141" s="119"/>
      <c r="CQ141" s="119"/>
      <c r="CR141" s="119"/>
      <c r="CS141" s="119"/>
      <c r="CT141" s="119"/>
      <c r="CU141" s="119"/>
      <c r="CV141" s="119"/>
      <c r="CW141" s="119"/>
      <c r="CX141" s="119"/>
      <c r="CY141" s="119"/>
      <c r="CZ141" s="119"/>
      <c r="DA141" s="119"/>
      <c r="DB141" s="119"/>
      <c r="DC141" s="119"/>
      <c r="DD141" s="119"/>
      <c r="DE141" s="119"/>
      <c r="DF141" s="119"/>
      <c r="DG141" s="119"/>
      <c r="DH141" s="119"/>
      <c r="DI141" s="119"/>
      <c r="DJ141" s="119"/>
      <c r="DK141" s="119"/>
      <c r="DL141" s="119"/>
      <c r="DM141" s="119"/>
      <c r="DN141" s="119"/>
      <c r="DO141" s="119"/>
      <c r="DP141" s="119"/>
      <c r="DQ141" s="119"/>
      <c r="DR141" s="119"/>
      <c r="DS141" s="119"/>
      <c r="DT141" s="119"/>
      <c r="DU141" s="119"/>
      <c r="DV141" s="119"/>
      <c r="DW141" s="119"/>
      <c r="DX141" s="119"/>
      <c r="DY141" s="119"/>
      <c r="DZ141" s="119"/>
      <c r="EA141" s="119"/>
      <c r="EB141" s="119"/>
      <c r="EC141" s="119"/>
      <c r="ED141" s="119"/>
      <c r="EE141" s="119"/>
      <c r="EF141" s="119"/>
      <c r="EG141" s="119"/>
      <c r="EH141" s="119"/>
      <c r="EI141" s="119"/>
      <c r="EJ141" s="119"/>
      <c r="EK141" s="119"/>
      <c r="EL141" s="119"/>
      <c r="EM141" s="119"/>
      <c r="EN141" s="119"/>
      <c r="EO141" s="119"/>
      <c r="EP141" s="119"/>
      <c r="EQ141" s="119"/>
      <c r="ER141" s="119"/>
      <c r="ES141" s="119"/>
      <c r="ET141" s="119"/>
      <c r="EU141" s="119"/>
      <c r="EV141" s="119"/>
      <c r="EW141" s="119"/>
      <c r="EX141" s="119"/>
      <c r="EY141" s="119"/>
      <c r="EZ141" s="119"/>
      <c r="FA141" s="119"/>
      <c r="FB141" s="119"/>
      <c r="FC141" s="119"/>
      <c r="FD141" s="119"/>
      <c r="FE141" s="119"/>
      <c r="FF141" s="119"/>
      <c r="FG141" s="119"/>
      <c r="FH141" s="119"/>
      <c r="FI141" s="119"/>
      <c r="FJ141" s="119"/>
      <c r="FK141" s="119"/>
      <c r="FL141" s="119"/>
      <c r="FM141" s="119"/>
      <c r="FN141" s="119"/>
      <c r="FO141" s="119"/>
      <c r="FP141" s="119"/>
      <c r="FQ141" s="119"/>
      <c r="FR141" s="119"/>
      <c r="FS141" s="119"/>
      <c r="FT141" s="119"/>
      <c r="FU141" s="119"/>
      <c r="FV141" s="119"/>
      <c r="FW141" s="119"/>
      <c r="FX141" s="119"/>
      <c r="FY141" s="119"/>
      <c r="FZ141" s="119"/>
      <c r="GA141" s="119"/>
      <c r="GB141" s="119"/>
      <c r="GC141" s="119"/>
      <c r="GD141" s="119"/>
      <c r="GE141" s="119"/>
      <c r="GF141" s="119"/>
      <c r="GG141" s="119"/>
      <c r="GH141" s="119"/>
      <c r="GI141" s="119"/>
      <c r="GJ141" s="119"/>
      <c r="GK141" s="119"/>
      <c r="GL141" s="119"/>
      <c r="GM141" s="119"/>
      <c r="GN141" s="119"/>
      <c r="GO141" s="119"/>
      <c r="GP141" s="119"/>
      <c r="GQ141" s="119"/>
      <c r="GR141" s="119"/>
      <c r="GS141" s="119"/>
      <c r="GT141" s="119"/>
      <c r="GU141" s="119"/>
      <c r="GV141" s="119"/>
      <c r="GW141" s="119"/>
      <c r="GX141" s="119"/>
      <c r="GY141" s="119"/>
      <c r="GZ141" s="119"/>
      <c r="HA141" s="119"/>
      <c r="HB141" s="119"/>
      <c r="HC141" s="119"/>
      <c r="HD141" s="119"/>
      <c r="HE141" s="119"/>
      <c r="HF141" s="119"/>
      <c r="HG141" s="119"/>
      <c r="HH141" s="119"/>
      <c r="HI141" s="119"/>
      <c r="HJ141" s="119"/>
      <c r="HK141" s="119"/>
      <c r="HL141" s="119"/>
      <c r="HM141" s="119"/>
      <c r="HN141" s="119"/>
      <c r="HO141" s="119"/>
      <c r="HP141" s="119"/>
      <c r="HQ141" s="119"/>
      <c r="HR141" s="119"/>
      <c r="HS141" s="119"/>
      <c r="HT141" s="119"/>
      <c r="HU141" s="119"/>
      <c r="HV141" s="119"/>
      <c r="HW141" s="119"/>
      <c r="HX141" s="119"/>
      <c r="HY141" s="119"/>
      <c r="HZ141" s="119"/>
      <c r="IA141" s="119"/>
      <c r="IB141" s="119"/>
      <c r="IC141" s="119"/>
      <c r="ID141" s="119"/>
      <c r="IE141" s="119"/>
      <c r="IF141" s="119"/>
      <c r="IG141" s="119"/>
      <c r="IH141" s="119"/>
      <c r="II141" s="119"/>
      <c r="IJ141" s="119"/>
      <c r="IK141" s="119"/>
      <c r="IL141" s="119"/>
      <c r="IM141" s="119"/>
      <c r="IN141" s="119"/>
      <c r="IO141" s="119"/>
      <c r="IP141" s="119"/>
      <c r="IQ141" s="119"/>
      <c r="IR141" s="119"/>
      <c r="IS141" s="119"/>
      <c r="IT141" s="119"/>
      <c r="IU141" s="119"/>
      <c r="IV141" s="119"/>
      <c r="IW141" s="119"/>
      <c r="IX141" s="119"/>
      <c r="IY141" s="119"/>
      <c r="IZ141" s="119"/>
      <c r="JA141" s="119"/>
      <c r="JB141" s="119"/>
      <c r="JC141" s="119"/>
      <c r="JD141" s="119"/>
      <c r="JE141" s="119"/>
      <c r="JF141" s="119"/>
      <c r="JG141" s="119"/>
    </row>
    <row r="142" spans="1:267" s="117" customFormat="1" ht="69" customHeight="1" x14ac:dyDescent="0.2">
      <c r="A142" s="379">
        <v>77</v>
      </c>
      <c r="B142" s="353" t="s">
        <v>441</v>
      </c>
      <c r="C142" s="353" t="s">
        <v>49</v>
      </c>
      <c r="D142" s="354" t="s">
        <v>461</v>
      </c>
      <c r="E142" s="353">
        <v>1226</v>
      </c>
      <c r="F142" s="198" t="s">
        <v>462</v>
      </c>
      <c r="G142" s="372" t="s">
        <v>29</v>
      </c>
      <c r="H142" s="353" t="s">
        <v>45</v>
      </c>
      <c r="I142" s="354" t="s">
        <v>35</v>
      </c>
      <c r="J142" s="353" t="s">
        <v>49</v>
      </c>
      <c r="K142" s="354" t="s">
        <v>35</v>
      </c>
      <c r="L142" s="370">
        <v>95</v>
      </c>
      <c r="M142" s="180" t="s">
        <v>31</v>
      </c>
      <c r="N142" s="95">
        <v>214383.02</v>
      </c>
      <c r="O142" s="368">
        <v>44257</v>
      </c>
      <c r="P142" s="368">
        <v>44330</v>
      </c>
      <c r="Q142" s="190">
        <f t="shared" si="7"/>
        <v>366.46670085470083</v>
      </c>
      <c r="R142" s="369" t="s">
        <v>39</v>
      </c>
      <c r="S142" s="48">
        <v>585</v>
      </c>
      <c r="T142" s="375">
        <f>U142*100%/308025</f>
        <v>1.0377664799935071</v>
      </c>
      <c r="U142" s="355">
        <v>319658.02</v>
      </c>
      <c r="V142" s="373" t="s">
        <v>463</v>
      </c>
      <c r="W142" s="373" t="s">
        <v>464</v>
      </c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  <c r="AV142" s="119"/>
      <c r="AW142" s="119"/>
      <c r="AX142" s="119"/>
      <c r="AY142" s="119"/>
      <c r="AZ142" s="119"/>
      <c r="BA142" s="119"/>
      <c r="BB142" s="119"/>
      <c r="BC142" s="119"/>
      <c r="BD142" s="119"/>
      <c r="BE142" s="119"/>
      <c r="BF142" s="119"/>
      <c r="BG142" s="119"/>
      <c r="BH142" s="119"/>
      <c r="BI142" s="119"/>
      <c r="BJ142" s="119"/>
      <c r="BK142" s="119"/>
      <c r="BL142" s="119"/>
      <c r="BM142" s="119"/>
      <c r="BN142" s="119"/>
      <c r="BO142" s="119"/>
      <c r="BP142" s="119"/>
      <c r="BQ142" s="119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19"/>
      <c r="CB142" s="119"/>
      <c r="CC142" s="119"/>
      <c r="CD142" s="119"/>
      <c r="CE142" s="119"/>
      <c r="CF142" s="119"/>
      <c r="CG142" s="119"/>
      <c r="CH142" s="119"/>
      <c r="CI142" s="119"/>
      <c r="CJ142" s="119"/>
      <c r="CK142" s="119"/>
      <c r="CL142" s="119"/>
      <c r="CM142" s="119"/>
      <c r="CN142" s="119"/>
      <c r="CO142" s="119"/>
      <c r="CP142" s="119"/>
      <c r="CQ142" s="119"/>
      <c r="CR142" s="119"/>
      <c r="CS142" s="119"/>
      <c r="CT142" s="119"/>
      <c r="CU142" s="119"/>
      <c r="CV142" s="119"/>
      <c r="CW142" s="119"/>
      <c r="CX142" s="119"/>
      <c r="CY142" s="119"/>
      <c r="CZ142" s="119"/>
      <c r="DA142" s="119"/>
      <c r="DB142" s="119"/>
      <c r="DC142" s="119"/>
      <c r="DD142" s="119"/>
      <c r="DE142" s="119"/>
      <c r="DF142" s="119"/>
      <c r="DG142" s="119"/>
      <c r="DH142" s="119"/>
      <c r="DI142" s="119"/>
      <c r="DJ142" s="119"/>
      <c r="DK142" s="119"/>
      <c r="DL142" s="119"/>
      <c r="DM142" s="119"/>
      <c r="DN142" s="119"/>
      <c r="DO142" s="119"/>
      <c r="DP142" s="119"/>
      <c r="DQ142" s="119"/>
      <c r="DR142" s="119"/>
      <c r="DS142" s="119"/>
      <c r="DT142" s="119"/>
      <c r="DU142" s="119"/>
      <c r="DV142" s="119"/>
      <c r="DW142" s="119"/>
      <c r="DX142" s="119"/>
      <c r="DY142" s="119"/>
      <c r="DZ142" s="119"/>
      <c r="EA142" s="119"/>
      <c r="EB142" s="119"/>
      <c r="EC142" s="119"/>
      <c r="ED142" s="119"/>
      <c r="EE142" s="119"/>
      <c r="EF142" s="119"/>
      <c r="EG142" s="119"/>
      <c r="EH142" s="119"/>
      <c r="EI142" s="119"/>
      <c r="EJ142" s="119"/>
      <c r="EK142" s="119"/>
      <c r="EL142" s="119"/>
      <c r="EM142" s="119"/>
      <c r="EN142" s="119"/>
      <c r="EO142" s="119"/>
      <c r="EP142" s="119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19"/>
      <c r="FA142" s="119"/>
      <c r="FB142" s="119"/>
      <c r="FC142" s="119"/>
      <c r="FD142" s="119"/>
      <c r="FE142" s="119"/>
      <c r="FF142" s="119"/>
      <c r="FG142" s="119"/>
      <c r="FH142" s="119"/>
      <c r="FI142" s="119"/>
      <c r="FJ142" s="119"/>
      <c r="FK142" s="119"/>
      <c r="FL142" s="119"/>
      <c r="FM142" s="119"/>
      <c r="FN142" s="119"/>
      <c r="FO142" s="119"/>
      <c r="FP142" s="119"/>
      <c r="FQ142" s="119"/>
      <c r="FR142" s="119"/>
      <c r="FS142" s="119"/>
      <c r="FT142" s="119"/>
      <c r="FU142" s="119"/>
      <c r="FV142" s="119"/>
      <c r="FW142" s="119"/>
      <c r="FX142" s="119"/>
      <c r="FY142" s="119"/>
      <c r="FZ142" s="119"/>
      <c r="GA142" s="119"/>
      <c r="GB142" s="119"/>
      <c r="GC142" s="119"/>
      <c r="GD142" s="119"/>
      <c r="GE142" s="119"/>
      <c r="GF142" s="119"/>
      <c r="GG142" s="119"/>
      <c r="GH142" s="119"/>
      <c r="GI142" s="119"/>
      <c r="GJ142" s="119"/>
      <c r="GK142" s="119"/>
      <c r="GL142" s="119"/>
      <c r="GM142" s="119"/>
      <c r="GN142" s="119"/>
      <c r="GO142" s="119"/>
      <c r="GP142" s="119"/>
      <c r="GQ142" s="119"/>
      <c r="GR142" s="119"/>
      <c r="GS142" s="119"/>
      <c r="GT142" s="119"/>
      <c r="GU142" s="119"/>
      <c r="GV142" s="119"/>
      <c r="GW142" s="119"/>
      <c r="GX142" s="119"/>
      <c r="GY142" s="119"/>
      <c r="GZ142" s="119"/>
      <c r="HA142" s="119"/>
      <c r="HB142" s="119"/>
      <c r="HC142" s="119"/>
      <c r="HD142" s="119"/>
      <c r="HE142" s="119"/>
      <c r="HF142" s="119"/>
      <c r="HG142" s="119"/>
      <c r="HH142" s="119"/>
      <c r="HI142" s="119"/>
      <c r="HJ142" s="119"/>
      <c r="HK142" s="119"/>
      <c r="HL142" s="119"/>
      <c r="HM142" s="119"/>
      <c r="HN142" s="119"/>
      <c r="HO142" s="119"/>
      <c r="HP142" s="119"/>
      <c r="HQ142" s="119"/>
      <c r="HR142" s="119"/>
      <c r="HS142" s="119"/>
      <c r="HT142" s="119"/>
      <c r="HU142" s="119"/>
      <c r="HV142" s="119"/>
      <c r="HW142" s="119"/>
      <c r="HX142" s="119"/>
      <c r="HY142" s="119"/>
      <c r="HZ142" s="119"/>
      <c r="IA142" s="119"/>
      <c r="IB142" s="119"/>
      <c r="IC142" s="119"/>
      <c r="ID142" s="119"/>
      <c r="IE142" s="119"/>
      <c r="IF142" s="119"/>
      <c r="IG142" s="119"/>
      <c r="IH142" s="119"/>
      <c r="II142" s="119"/>
      <c r="IJ142" s="119"/>
      <c r="IK142" s="119"/>
      <c r="IL142" s="119"/>
      <c r="IM142" s="119"/>
      <c r="IN142" s="119"/>
      <c r="IO142" s="119"/>
      <c r="IP142" s="119"/>
      <c r="IQ142" s="119"/>
      <c r="IR142" s="119"/>
      <c r="IS142" s="119"/>
      <c r="IT142" s="119"/>
      <c r="IU142" s="119"/>
      <c r="IV142" s="119"/>
      <c r="IW142" s="119"/>
      <c r="IX142" s="119"/>
      <c r="IY142" s="119"/>
      <c r="IZ142" s="119"/>
      <c r="JA142" s="119"/>
      <c r="JB142" s="119"/>
      <c r="JC142" s="119"/>
      <c r="JD142" s="119"/>
      <c r="JE142" s="119"/>
      <c r="JF142" s="119"/>
      <c r="JG142" s="119"/>
    </row>
    <row r="143" spans="1:267" s="117" customFormat="1" ht="69" customHeight="1" x14ac:dyDescent="0.2">
      <c r="A143" s="379"/>
      <c r="B143" s="353"/>
      <c r="C143" s="353"/>
      <c r="D143" s="354"/>
      <c r="E143" s="353"/>
      <c r="F143" s="198" t="s">
        <v>465</v>
      </c>
      <c r="G143" s="372"/>
      <c r="H143" s="353"/>
      <c r="I143" s="354"/>
      <c r="J143" s="353"/>
      <c r="K143" s="354"/>
      <c r="L143" s="370"/>
      <c r="M143" s="180" t="s">
        <v>31</v>
      </c>
      <c r="N143" s="95">
        <v>86675</v>
      </c>
      <c r="O143" s="368"/>
      <c r="P143" s="368"/>
      <c r="Q143" s="190">
        <f t="shared" si="7"/>
        <v>577.83333333333337</v>
      </c>
      <c r="R143" s="369"/>
      <c r="S143" s="48">
        <v>150</v>
      </c>
      <c r="T143" s="375"/>
      <c r="U143" s="355"/>
      <c r="V143" s="373"/>
      <c r="W143" s="373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/>
      <c r="BA143" s="119"/>
      <c r="BB143" s="119"/>
      <c r="BC143" s="119"/>
      <c r="BD143" s="119"/>
      <c r="BE143" s="119"/>
      <c r="BF143" s="119"/>
      <c r="BG143" s="119"/>
      <c r="BH143" s="119"/>
      <c r="BI143" s="119"/>
      <c r="BJ143" s="119"/>
      <c r="BK143" s="119"/>
      <c r="BL143" s="119"/>
      <c r="BM143" s="119"/>
      <c r="BN143" s="119"/>
      <c r="BO143" s="119"/>
      <c r="BP143" s="119"/>
      <c r="BQ143" s="119"/>
      <c r="BR143" s="119"/>
      <c r="BS143" s="119"/>
      <c r="BT143" s="119"/>
      <c r="BU143" s="119"/>
      <c r="BV143" s="119"/>
      <c r="BW143" s="119"/>
      <c r="BX143" s="119"/>
      <c r="BY143" s="119"/>
      <c r="BZ143" s="119"/>
      <c r="CA143" s="119"/>
      <c r="CB143" s="119"/>
      <c r="CC143" s="119"/>
      <c r="CD143" s="119"/>
      <c r="CE143" s="119"/>
      <c r="CF143" s="119"/>
      <c r="CG143" s="119"/>
      <c r="CH143" s="119"/>
      <c r="CI143" s="119"/>
      <c r="CJ143" s="119"/>
      <c r="CK143" s="119"/>
      <c r="CL143" s="119"/>
      <c r="CM143" s="119"/>
      <c r="CN143" s="119"/>
      <c r="CO143" s="119"/>
      <c r="CP143" s="119"/>
      <c r="CQ143" s="119"/>
      <c r="CR143" s="119"/>
      <c r="CS143" s="119"/>
      <c r="CT143" s="119"/>
      <c r="CU143" s="119"/>
      <c r="CV143" s="119"/>
      <c r="CW143" s="119"/>
      <c r="CX143" s="119"/>
      <c r="CY143" s="119"/>
      <c r="CZ143" s="119"/>
      <c r="DA143" s="119"/>
      <c r="DB143" s="119"/>
      <c r="DC143" s="119"/>
      <c r="DD143" s="119"/>
      <c r="DE143" s="119"/>
      <c r="DF143" s="119"/>
      <c r="DG143" s="119"/>
      <c r="DH143" s="119"/>
      <c r="DI143" s="119"/>
      <c r="DJ143" s="119"/>
      <c r="DK143" s="119"/>
      <c r="DL143" s="119"/>
      <c r="DM143" s="119"/>
      <c r="DN143" s="119"/>
      <c r="DO143" s="119"/>
      <c r="DP143" s="119"/>
      <c r="DQ143" s="119"/>
      <c r="DR143" s="119"/>
      <c r="DS143" s="119"/>
      <c r="DT143" s="119"/>
      <c r="DU143" s="119"/>
      <c r="DV143" s="119"/>
      <c r="DW143" s="119"/>
      <c r="DX143" s="119"/>
      <c r="DY143" s="119"/>
      <c r="DZ143" s="119"/>
      <c r="EA143" s="119"/>
      <c r="EB143" s="119"/>
      <c r="EC143" s="119"/>
      <c r="ED143" s="119"/>
      <c r="EE143" s="119"/>
      <c r="EF143" s="119"/>
      <c r="EG143" s="119"/>
      <c r="EH143" s="119"/>
      <c r="EI143" s="119"/>
      <c r="EJ143" s="119"/>
      <c r="EK143" s="119"/>
      <c r="EL143" s="119"/>
      <c r="EM143" s="119"/>
      <c r="EN143" s="119"/>
      <c r="EO143" s="119"/>
      <c r="EP143" s="119"/>
      <c r="EQ143" s="119"/>
      <c r="ER143" s="119"/>
      <c r="ES143" s="119"/>
      <c r="ET143" s="119"/>
      <c r="EU143" s="119"/>
      <c r="EV143" s="119"/>
      <c r="EW143" s="119"/>
      <c r="EX143" s="119"/>
      <c r="EY143" s="119"/>
      <c r="EZ143" s="119"/>
      <c r="FA143" s="119"/>
      <c r="FB143" s="119"/>
      <c r="FC143" s="119"/>
      <c r="FD143" s="119"/>
      <c r="FE143" s="119"/>
      <c r="FF143" s="119"/>
      <c r="FG143" s="119"/>
      <c r="FH143" s="119"/>
      <c r="FI143" s="119"/>
      <c r="FJ143" s="119"/>
      <c r="FK143" s="119"/>
      <c r="FL143" s="119"/>
      <c r="FM143" s="119"/>
      <c r="FN143" s="119"/>
      <c r="FO143" s="119"/>
      <c r="FP143" s="119"/>
      <c r="FQ143" s="119"/>
      <c r="FR143" s="119"/>
      <c r="FS143" s="119"/>
      <c r="FT143" s="119"/>
      <c r="FU143" s="119"/>
      <c r="FV143" s="119"/>
      <c r="FW143" s="119"/>
      <c r="FX143" s="119"/>
      <c r="FY143" s="119"/>
      <c r="FZ143" s="119"/>
      <c r="GA143" s="119"/>
      <c r="GB143" s="119"/>
      <c r="GC143" s="119"/>
      <c r="GD143" s="119"/>
      <c r="GE143" s="119"/>
      <c r="GF143" s="119"/>
      <c r="GG143" s="119"/>
      <c r="GH143" s="119"/>
      <c r="GI143" s="119"/>
      <c r="GJ143" s="119"/>
      <c r="GK143" s="119"/>
      <c r="GL143" s="119"/>
      <c r="GM143" s="119"/>
      <c r="GN143" s="119"/>
      <c r="GO143" s="119"/>
      <c r="GP143" s="119"/>
      <c r="GQ143" s="119"/>
      <c r="GR143" s="119"/>
      <c r="GS143" s="119"/>
      <c r="GT143" s="119"/>
      <c r="GU143" s="119"/>
      <c r="GV143" s="119"/>
      <c r="GW143" s="119"/>
      <c r="GX143" s="119"/>
      <c r="GY143" s="119"/>
      <c r="GZ143" s="119"/>
      <c r="HA143" s="119"/>
      <c r="HB143" s="119"/>
      <c r="HC143" s="119"/>
      <c r="HD143" s="119"/>
      <c r="HE143" s="119"/>
      <c r="HF143" s="119"/>
      <c r="HG143" s="119"/>
      <c r="HH143" s="119"/>
      <c r="HI143" s="119"/>
      <c r="HJ143" s="119"/>
      <c r="HK143" s="119"/>
      <c r="HL143" s="119"/>
      <c r="HM143" s="119"/>
      <c r="HN143" s="119"/>
      <c r="HO143" s="119"/>
      <c r="HP143" s="119"/>
      <c r="HQ143" s="119"/>
      <c r="HR143" s="119"/>
      <c r="HS143" s="119"/>
      <c r="HT143" s="119"/>
      <c r="HU143" s="119"/>
      <c r="HV143" s="119"/>
      <c r="HW143" s="119"/>
      <c r="HX143" s="119"/>
      <c r="HY143" s="119"/>
      <c r="HZ143" s="119"/>
      <c r="IA143" s="119"/>
      <c r="IB143" s="119"/>
      <c r="IC143" s="119"/>
      <c r="ID143" s="119"/>
      <c r="IE143" s="119"/>
      <c r="IF143" s="119"/>
      <c r="IG143" s="119"/>
      <c r="IH143" s="119"/>
      <c r="II143" s="119"/>
      <c r="IJ143" s="119"/>
      <c r="IK143" s="119"/>
      <c r="IL143" s="119"/>
      <c r="IM143" s="119"/>
      <c r="IN143" s="119"/>
      <c r="IO143" s="119"/>
      <c r="IP143" s="119"/>
      <c r="IQ143" s="119"/>
      <c r="IR143" s="119"/>
      <c r="IS143" s="119"/>
      <c r="IT143" s="119"/>
      <c r="IU143" s="119"/>
      <c r="IV143" s="119"/>
      <c r="IW143" s="119"/>
      <c r="IX143" s="119"/>
      <c r="IY143" s="119"/>
      <c r="IZ143" s="119"/>
      <c r="JA143" s="119"/>
      <c r="JB143" s="119"/>
      <c r="JC143" s="119"/>
      <c r="JD143" s="119"/>
      <c r="JE143" s="119"/>
      <c r="JF143" s="119"/>
      <c r="JG143" s="119"/>
    </row>
    <row r="144" spans="1:267" s="117" customFormat="1" ht="69" customHeight="1" x14ac:dyDescent="0.2">
      <c r="A144" s="379"/>
      <c r="B144" s="353"/>
      <c r="C144" s="353"/>
      <c r="D144" s="354"/>
      <c r="E144" s="353"/>
      <c r="F144" s="198" t="s">
        <v>466</v>
      </c>
      <c r="G144" s="372"/>
      <c r="H144" s="353"/>
      <c r="I144" s="354"/>
      <c r="J144" s="353"/>
      <c r="K144" s="354"/>
      <c r="L144" s="370"/>
      <c r="M144" s="180" t="s">
        <v>31</v>
      </c>
      <c r="N144" s="95">
        <v>18600</v>
      </c>
      <c r="O144" s="368"/>
      <c r="P144" s="368"/>
      <c r="Q144" s="190">
        <f t="shared" si="7"/>
        <v>166.07142857142858</v>
      </c>
      <c r="R144" s="369"/>
      <c r="S144" s="48">
        <v>112</v>
      </c>
      <c r="T144" s="375"/>
      <c r="U144" s="355"/>
      <c r="V144" s="373"/>
      <c r="W144" s="373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  <c r="AV144" s="119"/>
      <c r="AW144" s="119"/>
      <c r="AX144" s="119"/>
      <c r="AY144" s="119"/>
      <c r="AZ144" s="119"/>
      <c r="BA144" s="119"/>
      <c r="BB144" s="119"/>
      <c r="BC144" s="119"/>
      <c r="BD144" s="119"/>
      <c r="BE144" s="119"/>
      <c r="BF144" s="119"/>
      <c r="BG144" s="119"/>
      <c r="BH144" s="119"/>
      <c r="BI144" s="119"/>
      <c r="BJ144" s="119"/>
      <c r="BK144" s="119"/>
      <c r="BL144" s="119"/>
      <c r="BM144" s="119"/>
      <c r="BN144" s="119"/>
      <c r="BO144" s="119"/>
      <c r="BP144" s="119"/>
      <c r="BQ144" s="119"/>
      <c r="BR144" s="119"/>
      <c r="BS144" s="119"/>
      <c r="BT144" s="119"/>
      <c r="BU144" s="119"/>
      <c r="BV144" s="119"/>
      <c r="BW144" s="119"/>
      <c r="BX144" s="119"/>
      <c r="BY144" s="119"/>
      <c r="BZ144" s="119"/>
      <c r="CA144" s="119"/>
      <c r="CB144" s="119"/>
      <c r="CC144" s="119"/>
      <c r="CD144" s="119"/>
      <c r="CE144" s="119"/>
      <c r="CF144" s="119"/>
      <c r="CG144" s="119"/>
      <c r="CH144" s="119"/>
      <c r="CI144" s="119"/>
      <c r="CJ144" s="119"/>
      <c r="CK144" s="119"/>
      <c r="CL144" s="119"/>
      <c r="CM144" s="119"/>
      <c r="CN144" s="119"/>
      <c r="CO144" s="119"/>
      <c r="CP144" s="119"/>
      <c r="CQ144" s="119"/>
      <c r="CR144" s="119"/>
      <c r="CS144" s="119"/>
      <c r="CT144" s="119"/>
      <c r="CU144" s="119"/>
      <c r="CV144" s="119"/>
      <c r="CW144" s="119"/>
      <c r="CX144" s="119"/>
      <c r="CY144" s="119"/>
      <c r="CZ144" s="119"/>
      <c r="DA144" s="119"/>
      <c r="DB144" s="119"/>
      <c r="DC144" s="119"/>
      <c r="DD144" s="119"/>
      <c r="DE144" s="119"/>
      <c r="DF144" s="119"/>
      <c r="DG144" s="119"/>
      <c r="DH144" s="119"/>
      <c r="DI144" s="119"/>
      <c r="DJ144" s="119"/>
      <c r="DK144" s="119"/>
      <c r="DL144" s="119"/>
      <c r="DM144" s="119"/>
      <c r="DN144" s="119"/>
      <c r="DO144" s="119"/>
      <c r="DP144" s="119"/>
      <c r="DQ144" s="119"/>
      <c r="DR144" s="119"/>
      <c r="DS144" s="119"/>
      <c r="DT144" s="119"/>
      <c r="DU144" s="119"/>
      <c r="DV144" s="119"/>
      <c r="DW144" s="119"/>
      <c r="DX144" s="119"/>
      <c r="DY144" s="119"/>
      <c r="DZ144" s="119"/>
      <c r="EA144" s="119"/>
      <c r="EB144" s="119"/>
      <c r="EC144" s="119"/>
      <c r="ED144" s="119"/>
      <c r="EE144" s="119"/>
      <c r="EF144" s="119"/>
      <c r="EG144" s="119"/>
      <c r="EH144" s="119"/>
      <c r="EI144" s="119"/>
      <c r="EJ144" s="119"/>
      <c r="EK144" s="119"/>
      <c r="EL144" s="119"/>
      <c r="EM144" s="119"/>
      <c r="EN144" s="119"/>
      <c r="EO144" s="119"/>
      <c r="EP144" s="119"/>
      <c r="EQ144" s="119"/>
      <c r="ER144" s="119"/>
      <c r="ES144" s="119"/>
      <c r="ET144" s="119"/>
      <c r="EU144" s="119"/>
      <c r="EV144" s="119"/>
      <c r="EW144" s="119"/>
      <c r="EX144" s="119"/>
      <c r="EY144" s="119"/>
      <c r="EZ144" s="119"/>
      <c r="FA144" s="119"/>
      <c r="FB144" s="119"/>
      <c r="FC144" s="119"/>
      <c r="FD144" s="119"/>
      <c r="FE144" s="119"/>
      <c r="FF144" s="119"/>
      <c r="FG144" s="119"/>
      <c r="FH144" s="119"/>
      <c r="FI144" s="119"/>
      <c r="FJ144" s="119"/>
      <c r="FK144" s="119"/>
      <c r="FL144" s="119"/>
      <c r="FM144" s="119"/>
      <c r="FN144" s="119"/>
      <c r="FO144" s="119"/>
      <c r="FP144" s="119"/>
      <c r="FQ144" s="119"/>
      <c r="FR144" s="119"/>
      <c r="FS144" s="119"/>
      <c r="FT144" s="119"/>
      <c r="FU144" s="119"/>
      <c r="FV144" s="119"/>
      <c r="FW144" s="119"/>
      <c r="FX144" s="119"/>
      <c r="FY144" s="119"/>
      <c r="FZ144" s="119"/>
      <c r="GA144" s="119"/>
      <c r="GB144" s="119"/>
      <c r="GC144" s="119"/>
      <c r="GD144" s="119"/>
      <c r="GE144" s="119"/>
      <c r="GF144" s="119"/>
      <c r="GG144" s="119"/>
      <c r="GH144" s="119"/>
      <c r="GI144" s="119"/>
      <c r="GJ144" s="119"/>
      <c r="GK144" s="119"/>
      <c r="GL144" s="119"/>
      <c r="GM144" s="119"/>
      <c r="GN144" s="119"/>
      <c r="GO144" s="119"/>
      <c r="GP144" s="119"/>
      <c r="GQ144" s="119"/>
      <c r="GR144" s="119"/>
      <c r="GS144" s="119"/>
      <c r="GT144" s="119"/>
      <c r="GU144" s="119"/>
      <c r="GV144" s="119"/>
      <c r="GW144" s="119"/>
      <c r="GX144" s="119"/>
      <c r="GY144" s="119"/>
      <c r="GZ144" s="119"/>
      <c r="HA144" s="119"/>
      <c r="HB144" s="119"/>
      <c r="HC144" s="119"/>
      <c r="HD144" s="119"/>
      <c r="HE144" s="119"/>
      <c r="HF144" s="119"/>
      <c r="HG144" s="119"/>
      <c r="HH144" s="119"/>
      <c r="HI144" s="119"/>
      <c r="HJ144" s="119"/>
      <c r="HK144" s="119"/>
      <c r="HL144" s="119"/>
      <c r="HM144" s="119"/>
      <c r="HN144" s="119"/>
      <c r="HO144" s="119"/>
      <c r="HP144" s="119"/>
      <c r="HQ144" s="119"/>
      <c r="HR144" s="119"/>
      <c r="HS144" s="119"/>
      <c r="HT144" s="119"/>
      <c r="HU144" s="119"/>
      <c r="HV144" s="119"/>
      <c r="HW144" s="119"/>
      <c r="HX144" s="119"/>
      <c r="HY144" s="119"/>
      <c r="HZ144" s="119"/>
      <c r="IA144" s="119"/>
      <c r="IB144" s="119"/>
      <c r="IC144" s="119"/>
      <c r="ID144" s="119"/>
      <c r="IE144" s="119"/>
      <c r="IF144" s="119"/>
      <c r="IG144" s="119"/>
      <c r="IH144" s="119"/>
      <c r="II144" s="119"/>
      <c r="IJ144" s="119"/>
      <c r="IK144" s="119"/>
      <c r="IL144" s="119"/>
      <c r="IM144" s="119"/>
      <c r="IN144" s="119"/>
      <c r="IO144" s="119"/>
      <c r="IP144" s="119"/>
      <c r="IQ144" s="119"/>
      <c r="IR144" s="119"/>
      <c r="IS144" s="119"/>
      <c r="IT144" s="119"/>
      <c r="IU144" s="119"/>
      <c r="IV144" s="119"/>
      <c r="IW144" s="119"/>
      <c r="IX144" s="119"/>
      <c r="IY144" s="119"/>
      <c r="IZ144" s="119"/>
      <c r="JA144" s="119"/>
      <c r="JB144" s="119"/>
      <c r="JC144" s="119"/>
      <c r="JD144" s="119"/>
      <c r="JE144" s="119"/>
      <c r="JF144" s="119"/>
      <c r="JG144" s="119"/>
    </row>
    <row r="145" spans="1:267" s="117" customFormat="1" ht="69" customHeight="1" x14ac:dyDescent="0.2">
      <c r="A145" s="191">
        <v>78</v>
      </c>
      <c r="B145" s="175" t="s">
        <v>441</v>
      </c>
      <c r="C145" s="175" t="s">
        <v>49</v>
      </c>
      <c r="D145" s="176" t="s">
        <v>467</v>
      </c>
      <c r="E145" s="175">
        <v>1227</v>
      </c>
      <c r="F145" s="198" t="s">
        <v>468</v>
      </c>
      <c r="G145" s="185" t="s">
        <v>469</v>
      </c>
      <c r="H145" s="175" t="s">
        <v>45</v>
      </c>
      <c r="I145" s="176" t="s">
        <v>41</v>
      </c>
      <c r="J145" s="175" t="s">
        <v>49</v>
      </c>
      <c r="K145" s="176" t="s">
        <v>41</v>
      </c>
      <c r="L145" s="183">
        <v>180</v>
      </c>
      <c r="M145" s="180" t="s">
        <v>31</v>
      </c>
      <c r="N145" s="95">
        <v>289663.57</v>
      </c>
      <c r="O145" s="181">
        <v>44265</v>
      </c>
      <c r="P145" s="181">
        <v>44316</v>
      </c>
      <c r="Q145" s="190">
        <f t="shared" si="7"/>
        <v>839.60455072463765</v>
      </c>
      <c r="R145" s="182" t="s">
        <v>39</v>
      </c>
      <c r="S145" s="48">
        <v>345</v>
      </c>
      <c r="T145" s="188">
        <f>U145*100%/N145</f>
        <v>0</v>
      </c>
      <c r="U145" s="68">
        <v>0</v>
      </c>
      <c r="V145" s="186" t="s">
        <v>470</v>
      </c>
      <c r="W145" s="186" t="s">
        <v>471</v>
      </c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  <c r="AV145" s="119"/>
      <c r="AW145" s="119"/>
      <c r="AX145" s="119"/>
      <c r="AY145" s="119"/>
      <c r="AZ145" s="119"/>
      <c r="BA145" s="119"/>
      <c r="BB145" s="119"/>
      <c r="BC145" s="119"/>
      <c r="BD145" s="119"/>
      <c r="BE145" s="119"/>
      <c r="BF145" s="119"/>
      <c r="BG145" s="119"/>
      <c r="BH145" s="119"/>
      <c r="BI145" s="119"/>
      <c r="BJ145" s="119"/>
      <c r="BK145" s="119"/>
      <c r="BL145" s="119"/>
      <c r="BM145" s="119"/>
      <c r="BN145" s="119"/>
      <c r="BO145" s="119"/>
      <c r="BP145" s="119"/>
      <c r="BQ145" s="119"/>
      <c r="BR145" s="119"/>
      <c r="BS145" s="119"/>
      <c r="BT145" s="119"/>
      <c r="BU145" s="119"/>
      <c r="BV145" s="119"/>
      <c r="BW145" s="119"/>
      <c r="BX145" s="119"/>
      <c r="BY145" s="119"/>
      <c r="BZ145" s="119"/>
      <c r="CA145" s="119"/>
      <c r="CB145" s="119"/>
      <c r="CC145" s="119"/>
      <c r="CD145" s="119"/>
      <c r="CE145" s="119"/>
      <c r="CF145" s="119"/>
      <c r="CG145" s="119"/>
      <c r="CH145" s="119"/>
      <c r="CI145" s="119"/>
      <c r="CJ145" s="119"/>
      <c r="CK145" s="119"/>
      <c r="CL145" s="119"/>
      <c r="CM145" s="119"/>
      <c r="CN145" s="119"/>
      <c r="CO145" s="119"/>
      <c r="CP145" s="119"/>
      <c r="CQ145" s="119"/>
      <c r="CR145" s="119"/>
      <c r="CS145" s="119"/>
      <c r="CT145" s="119"/>
      <c r="CU145" s="119"/>
      <c r="CV145" s="119"/>
      <c r="CW145" s="119"/>
      <c r="CX145" s="119"/>
      <c r="CY145" s="119"/>
      <c r="CZ145" s="119"/>
      <c r="DA145" s="119"/>
      <c r="DB145" s="119"/>
      <c r="DC145" s="119"/>
      <c r="DD145" s="119"/>
      <c r="DE145" s="119"/>
      <c r="DF145" s="119"/>
      <c r="DG145" s="119"/>
      <c r="DH145" s="119"/>
      <c r="DI145" s="119"/>
      <c r="DJ145" s="119"/>
      <c r="DK145" s="119"/>
      <c r="DL145" s="119"/>
      <c r="DM145" s="119"/>
      <c r="DN145" s="119"/>
      <c r="DO145" s="119"/>
      <c r="DP145" s="119"/>
      <c r="DQ145" s="119"/>
      <c r="DR145" s="119"/>
      <c r="DS145" s="119"/>
      <c r="DT145" s="119"/>
      <c r="DU145" s="119"/>
      <c r="DV145" s="119"/>
      <c r="DW145" s="119"/>
      <c r="DX145" s="119"/>
      <c r="DY145" s="119"/>
      <c r="DZ145" s="119"/>
      <c r="EA145" s="119"/>
      <c r="EB145" s="119"/>
      <c r="EC145" s="119"/>
      <c r="ED145" s="119"/>
      <c r="EE145" s="119"/>
      <c r="EF145" s="119"/>
      <c r="EG145" s="119"/>
      <c r="EH145" s="119"/>
      <c r="EI145" s="119"/>
      <c r="EJ145" s="119"/>
      <c r="EK145" s="119"/>
      <c r="EL145" s="119"/>
      <c r="EM145" s="119"/>
      <c r="EN145" s="119"/>
      <c r="EO145" s="119"/>
      <c r="EP145" s="119"/>
      <c r="EQ145" s="119"/>
      <c r="ER145" s="119"/>
      <c r="ES145" s="119"/>
      <c r="ET145" s="119"/>
      <c r="EU145" s="119"/>
      <c r="EV145" s="119"/>
      <c r="EW145" s="119"/>
      <c r="EX145" s="119"/>
      <c r="EY145" s="119"/>
      <c r="EZ145" s="119"/>
      <c r="FA145" s="119"/>
      <c r="FB145" s="119"/>
      <c r="FC145" s="119"/>
      <c r="FD145" s="119"/>
      <c r="FE145" s="119"/>
      <c r="FF145" s="119"/>
      <c r="FG145" s="119"/>
      <c r="FH145" s="119"/>
      <c r="FI145" s="119"/>
      <c r="FJ145" s="119"/>
      <c r="FK145" s="119"/>
      <c r="FL145" s="119"/>
      <c r="FM145" s="119"/>
      <c r="FN145" s="119"/>
      <c r="FO145" s="119"/>
      <c r="FP145" s="119"/>
      <c r="FQ145" s="119"/>
      <c r="FR145" s="119"/>
      <c r="FS145" s="119"/>
      <c r="FT145" s="119"/>
      <c r="FU145" s="119"/>
      <c r="FV145" s="119"/>
      <c r="FW145" s="119"/>
      <c r="FX145" s="119"/>
      <c r="FY145" s="119"/>
      <c r="FZ145" s="119"/>
      <c r="GA145" s="119"/>
      <c r="GB145" s="119"/>
      <c r="GC145" s="119"/>
      <c r="GD145" s="119"/>
      <c r="GE145" s="119"/>
      <c r="GF145" s="119"/>
      <c r="GG145" s="119"/>
      <c r="GH145" s="119"/>
      <c r="GI145" s="119"/>
      <c r="GJ145" s="119"/>
      <c r="GK145" s="119"/>
      <c r="GL145" s="119"/>
      <c r="GM145" s="119"/>
      <c r="GN145" s="119"/>
      <c r="GO145" s="119"/>
      <c r="GP145" s="119"/>
      <c r="GQ145" s="119"/>
      <c r="GR145" s="119"/>
      <c r="GS145" s="119"/>
      <c r="GT145" s="119"/>
      <c r="GU145" s="119"/>
      <c r="GV145" s="119"/>
      <c r="GW145" s="119"/>
      <c r="GX145" s="119"/>
      <c r="GY145" s="119"/>
      <c r="GZ145" s="119"/>
      <c r="HA145" s="119"/>
      <c r="HB145" s="119"/>
      <c r="HC145" s="119"/>
      <c r="HD145" s="119"/>
      <c r="HE145" s="119"/>
      <c r="HF145" s="119"/>
      <c r="HG145" s="119"/>
      <c r="HH145" s="119"/>
      <c r="HI145" s="119"/>
      <c r="HJ145" s="119"/>
      <c r="HK145" s="119"/>
      <c r="HL145" s="119"/>
      <c r="HM145" s="119"/>
      <c r="HN145" s="119"/>
      <c r="HO145" s="119"/>
      <c r="HP145" s="119"/>
      <c r="HQ145" s="119"/>
      <c r="HR145" s="119"/>
      <c r="HS145" s="119"/>
      <c r="HT145" s="119"/>
      <c r="HU145" s="119"/>
      <c r="HV145" s="119"/>
      <c r="HW145" s="119"/>
      <c r="HX145" s="119"/>
      <c r="HY145" s="119"/>
      <c r="HZ145" s="119"/>
      <c r="IA145" s="119"/>
      <c r="IB145" s="119"/>
      <c r="IC145" s="119"/>
      <c r="ID145" s="119"/>
      <c r="IE145" s="119"/>
      <c r="IF145" s="119"/>
      <c r="IG145" s="119"/>
      <c r="IH145" s="119"/>
      <c r="II145" s="119"/>
      <c r="IJ145" s="119"/>
      <c r="IK145" s="119"/>
      <c r="IL145" s="119"/>
      <c r="IM145" s="119"/>
      <c r="IN145" s="119"/>
      <c r="IO145" s="119"/>
      <c r="IP145" s="119"/>
      <c r="IQ145" s="119"/>
      <c r="IR145" s="119"/>
      <c r="IS145" s="119"/>
      <c r="IT145" s="119"/>
      <c r="IU145" s="119"/>
      <c r="IV145" s="119"/>
      <c r="IW145" s="119"/>
      <c r="IX145" s="119"/>
      <c r="IY145" s="119"/>
      <c r="IZ145" s="119"/>
      <c r="JA145" s="119"/>
      <c r="JB145" s="119"/>
      <c r="JC145" s="119"/>
      <c r="JD145" s="119"/>
      <c r="JE145" s="119"/>
      <c r="JF145" s="119"/>
      <c r="JG145" s="119"/>
    </row>
    <row r="146" spans="1:267" s="117" customFormat="1" ht="69" customHeight="1" x14ac:dyDescent="0.2">
      <c r="A146" s="379">
        <v>79</v>
      </c>
      <c r="B146" s="353" t="s">
        <v>441</v>
      </c>
      <c r="C146" s="353" t="s">
        <v>49</v>
      </c>
      <c r="D146" s="354" t="s">
        <v>472</v>
      </c>
      <c r="E146" s="353">
        <v>1228</v>
      </c>
      <c r="F146" s="198" t="s">
        <v>473</v>
      </c>
      <c r="G146" s="372" t="s">
        <v>29</v>
      </c>
      <c r="H146" s="353" t="s">
        <v>55</v>
      </c>
      <c r="I146" s="354" t="s">
        <v>33</v>
      </c>
      <c r="J146" s="353" t="s">
        <v>49</v>
      </c>
      <c r="K146" s="354" t="s">
        <v>33</v>
      </c>
      <c r="L146" s="370">
        <v>450</v>
      </c>
      <c r="M146" s="180" t="s">
        <v>31</v>
      </c>
      <c r="N146" s="95">
        <v>624935.66</v>
      </c>
      <c r="O146" s="368">
        <v>44270</v>
      </c>
      <c r="P146" s="368">
        <v>44337</v>
      </c>
      <c r="Q146" s="190">
        <f t="shared" si="7"/>
        <v>328.9135052631579</v>
      </c>
      <c r="R146" s="182" t="s">
        <v>39</v>
      </c>
      <c r="S146" s="48">
        <v>1900</v>
      </c>
      <c r="T146" s="375">
        <f>U146*100%/982000</f>
        <v>1.1428040733197558</v>
      </c>
      <c r="U146" s="355">
        <v>1122233.6000000001</v>
      </c>
      <c r="V146" s="373" t="s">
        <v>474</v>
      </c>
      <c r="W146" s="373" t="s">
        <v>475</v>
      </c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19"/>
      <c r="AV146" s="119"/>
      <c r="AW146" s="119"/>
      <c r="AX146" s="119"/>
      <c r="AY146" s="119"/>
      <c r="AZ146" s="119"/>
      <c r="BA146" s="119"/>
      <c r="BB146" s="119"/>
      <c r="BC146" s="119"/>
      <c r="BD146" s="119"/>
      <c r="BE146" s="119"/>
      <c r="BF146" s="119"/>
      <c r="BG146" s="119"/>
      <c r="BH146" s="119"/>
      <c r="BI146" s="119"/>
      <c r="BJ146" s="119"/>
      <c r="BK146" s="119"/>
      <c r="BL146" s="119"/>
      <c r="BM146" s="119"/>
      <c r="BN146" s="119"/>
      <c r="BO146" s="119"/>
      <c r="BP146" s="119"/>
      <c r="BQ146" s="119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19"/>
      <c r="CB146" s="119"/>
      <c r="CC146" s="119"/>
      <c r="CD146" s="119"/>
      <c r="CE146" s="119"/>
      <c r="CF146" s="119"/>
      <c r="CG146" s="119"/>
      <c r="CH146" s="119"/>
      <c r="CI146" s="119"/>
      <c r="CJ146" s="119"/>
      <c r="CK146" s="119"/>
      <c r="CL146" s="119"/>
      <c r="CM146" s="119"/>
      <c r="CN146" s="119"/>
      <c r="CO146" s="119"/>
      <c r="CP146" s="119"/>
      <c r="CQ146" s="119"/>
      <c r="CR146" s="119"/>
      <c r="CS146" s="119"/>
      <c r="CT146" s="119"/>
      <c r="CU146" s="119"/>
      <c r="CV146" s="119"/>
      <c r="CW146" s="119"/>
      <c r="CX146" s="119"/>
      <c r="CY146" s="119"/>
      <c r="CZ146" s="119"/>
      <c r="DA146" s="119"/>
      <c r="DB146" s="119"/>
      <c r="DC146" s="119"/>
      <c r="DD146" s="119"/>
      <c r="DE146" s="119"/>
      <c r="DF146" s="119"/>
      <c r="DG146" s="119"/>
      <c r="DH146" s="119"/>
      <c r="DI146" s="119"/>
      <c r="DJ146" s="119"/>
      <c r="DK146" s="119"/>
      <c r="DL146" s="119"/>
      <c r="DM146" s="119"/>
      <c r="DN146" s="119"/>
      <c r="DO146" s="119"/>
      <c r="DP146" s="119"/>
      <c r="DQ146" s="119"/>
      <c r="DR146" s="119"/>
      <c r="DS146" s="119"/>
      <c r="DT146" s="119"/>
      <c r="DU146" s="119"/>
      <c r="DV146" s="119"/>
      <c r="DW146" s="119"/>
      <c r="DX146" s="119"/>
      <c r="DY146" s="119"/>
      <c r="DZ146" s="119"/>
      <c r="EA146" s="119"/>
      <c r="EB146" s="119"/>
      <c r="EC146" s="119"/>
      <c r="ED146" s="119"/>
      <c r="EE146" s="119"/>
      <c r="EF146" s="119"/>
      <c r="EG146" s="119"/>
      <c r="EH146" s="119"/>
      <c r="EI146" s="119"/>
      <c r="EJ146" s="119"/>
      <c r="EK146" s="119"/>
      <c r="EL146" s="119"/>
      <c r="EM146" s="119"/>
      <c r="EN146" s="119"/>
      <c r="EO146" s="119"/>
      <c r="EP146" s="119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19"/>
      <c r="FA146" s="119"/>
      <c r="FB146" s="119"/>
      <c r="FC146" s="119"/>
      <c r="FD146" s="119"/>
      <c r="FE146" s="119"/>
      <c r="FF146" s="119"/>
      <c r="FG146" s="119"/>
      <c r="FH146" s="119"/>
      <c r="FI146" s="119"/>
      <c r="FJ146" s="119"/>
      <c r="FK146" s="119"/>
      <c r="FL146" s="119"/>
      <c r="FM146" s="119"/>
      <c r="FN146" s="119"/>
      <c r="FO146" s="119"/>
      <c r="FP146" s="119"/>
      <c r="FQ146" s="119"/>
      <c r="FR146" s="119"/>
      <c r="FS146" s="119"/>
      <c r="FT146" s="119"/>
      <c r="FU146" s="119"/>
      <c r="FV146" s="119"/>
      <c r="FW146" s="119"/>
      <c r="FX146" s="119"/>
      <c r="FY146" s="119"/>
      <c r="FZ146" s="119"/>
      <c r="GA146" s="119"/>
      <c r="GB146" s="119"/>
      <c r="GC146" s="119"/>
      <c r="GD146" s="119"/>
      <c r="GE146" s="119"/>
      <c r="GF146" s="119"/>
      <c r="GG146" s="119"/>
      <c r="GH146" s="119"/>
      <c r="GI146" s="119"/>
      <c r="GJ146" s="119"/>
      <c r="GK146" s="119"/>
      <c r="GL146" s="119"/>
      <c r="GM146" s="119"/>
      <c r="GN146" s="119"/>
      <c r="GO146" s="119"/>
      <c r="GP146" s="119"/>
      <c r="GQ146" s="119"/>
      <c r="GR146" s="119"/>
      <c r="GS146" s="119"/>
      <c r="GT146" s="119"/>
      <c r="GU146" s="119"/>
      <c r="GV146" s="119"/>
      <c r="GW146" s="119"/>
      <c r="GX146" s="119"/>
      <c r="GY146" s="119"/>
      <c r="GZ146" s="119"/>
      <c r="HA146" s="119"/>
      <c r="HB146" s="119"/>
      <c r="HC146" s="119"/>
      <c r="HD146" s="119"/>
      <c r="HE146" s="119"/>
      <c r="HF146" s="119"/>
      <c r="HG146" s="119"/>
      <c r="HH146" s="119"/>
      <c r="HI146" s="119"/>
      <c r="HJ146" s="119"/>
      <c r="HK146" s="119"/>
      <c r="HL146" s="119"/>
      <c r="HM146" s="119"/>
      <c r="HN146" s="119"/>
      <c r="HO146" s="119"/>
      <c r="HP146" s="119"/>
      <c r="HQ146" s="119"/>
      <c r="HR146" s="119"/>
      <c r="HS146" s="119"/>
      <c r="HT146" s="119"/>
      <c r="HU146" s="119"/>
      <c r="HV146" s="119"/>
      <c r="HW146" s="119"/>
      <c r="HX146" s="119"/>
      <c r="HY146" s="119"/>
      <c r="HZ146" s="119"/>
      <c r="IA146" s="119"/>
      <c r="IB146" s="119"/>
      <c r="IC146" s="119"/>
      <c r="ID146" s="119"/>
      <c r="IE146" s="119"/>
      <c r="IF146" s="119"/>
      <c r="IG146" s="119"/>
      <c r="IH146" s="119"/>
      <c r="II146" s="119"/>
      <c r="IJ146" s="119"/>
      <c r="IK146" s="119"/>
      <c r="IL146" s="119"/>
      <c r="IM146" s="119"/>
      <c r="IN146" s="119"/>
      <c r="IO146" s="119"/>
      <c r="IP146" s="119"/>
      <c r="IQ146" s="119"/>
      <c r="IR146" s="119"/>
      <c r="IS146" s="119"/>
      <c r="IT146" s="119"/>
      <c r="IU146" s="119"/>
      <c r="IV146" s="119"/>
      <c r="IW146" s="119"/>
      <c r="IX146" s="119"/>
      <c r="IY146" s="119"/>
      <c r="IZ146" s="119"/>
      <c r="JA146" s="119"/>
      <c r="JB146" s="119"/>
      <c r="JC146" s="119"/>
      <c r="JD146" s="119"/>
      <c r="JE146" s="119"/>
      <c r="JF146" s="119"/>
      <c r="JG146" s="119"/>
    </row>
    <row r="147" spans="1:267" s="117" customFormat="1" ht="69" customHeight="1" x14ac:dyDescent="0.2">
      <c r="A147" s="379"/>
      <c r="B147" s="353"/>
      <c r="C147" s="353"/>
      <c r="D147" s="354"/>
      <c r="E147" s="353"/>
      <c r="F147" s="198" t="s">
        <v>476</v>
      </c>
      <c r="G147" s="372"/>
      <c r="H147" s="353"/>
      <c r="I147" s="354"/>
      <c r="J147" s="353"/>
      <c r="K147" s="354"/>
      <c r="L147" s="370"/>
      <c r="M147" s="180" t="s">
        <v>31</v>
      </c>
      <c r="N147" s="95">
        <v>530000</v>
      </c>
      <c r="O147" s="368"/>
      <c r="P147" s="368"/>
      <c r="Q147" s="190">
        <f t="shared" si="7"/>
        <v>530000</v>
      </c>
      <c r="R147" s="182" t="s">
        <v>32</v>
      </c>
      <c r="S147" s="48">
        <v>1</v>
      </c>
      <c r="T147" s="375"/>
      <c r="U147" s="355"/>
      <c r="V147" s="373"/>
      <c r="W147" s="373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119"/>
      <c r="AR147" s="119"/>
      <c r="AS147" s="119"/>
      <c r="AT147" s="119"/>
      <c r="AU147" s="119"/>
      <c r="AV147" s="119"/>
      <c r="AW147" s="119"/>
      <c r="AX147" s="119"/>
      <c r="AY147" s="119"/>
      <c r="AZ147" s="119"/>
      <c r="BA147" s="119"/>
      <c r="BB147" s="119"/>
      <c r="BC147" s="119"/>
      <c r="BD147" s="119"/>
      <c r="BE147" s="119"/>
      <c r="BF147" s="119"/>
      <c r="BG147" s="119"/>
      <c r="BH147" s="119"/>
      <c r="BI147" s="119"/>
      <c r="BJ147" s="119"/>
      <c r="BK147" s="119"/>
      <c r="BL147" s="119"/>
      <c r="BM147" s="119"/>
      <c r="BN147" s="119"/>
      <c r="BO147" s="119"/>
      <c r="BP147" s="119"/>
      <c r="BQ147" s="119"/>
      <c r="BR147" s="119"/>
      <c r="BS147" s="119"/>
      <c r="BT147" s="119"/>
      <c r="BU147" s="119"/>
      <c r="BV147" s="119"/>
      <c r="BW147" s="119"/>
      <c r="BX147" s="119"/>
      <c r="BY147" s="119"/>
      <c r="BZ147" s="119"/>
      <c r="CA147" s="119"/>
      <c r="CB147" s="119"/>
      <c r="CC147" s="119"/>
      <c r="CD147" s="119"/>
      <c r="CE147" s="119"/>
      <c r="CF147" s="119"/>
      <c r="CG147" s="119"/>
      <c r="CH147" s="119"/>
      <c r="CI147" s="119"/>
      <c r="CJ147" s="119"/>
      <c r="CK147" s="119"/>
      <c r="CL147" s="119"/>
      <c r="CM147" s="119"/>
      <c r="CN147" s="119"/>
      <c r="CO147" s="119"/>
      <c r="CP147" s="119"/>
      <c r="CQ147" s="119"/>
      <c r="CR147" s="119"/>
      <c r="CS147" s="119"/>
      <c r="CT147" s="119"/>
      <c r="CU147" s="119"/>
      <c r="CV147" s="119"/>
      <c r="CW147" s="119"/>
      <c r="CX147" s="119"/>
      <c r="CY147" s="119"/>
      <c r="CZ147" s="119"/>
      <c r="DA147" s="119"/>
      <c r="DB147" s="119"/>
      <c r="DC147" s="119"/>
      <c r="DD147" s="119"/>
      <c r="DE147" s="119"/>
      <c r="DF147" s="119"/>
      <c r="DG147" s="119"/>
      <c r="DH147" s="119"/>
      <c r="DI147" s="119"/>
      <c r="DJ147" s="119"/>
      <c r="DK147" s="119"/>
      <c r="DL147" s="119"/>
      <c r="DM147" s="119"/>
      <c r="DN147" s="119"/>
      <c r="DO147" s="119"/>
      <c r="DP147" s="119"/>
      <c r="DQ147" s="119"/>
      <c r="DR147" s="119"/>
      <c r="DS147" s="119"/>
      <c r="DT147" s="119"/>
      <c r="DU147" s="119"/>
      <c r="DV147" s="119"/>
      <c r="DW147" s="119"/>
      <c r="DX147" s="119"/>
      <c r="DY147" s="119"/>
      <c r="DZ147" s="119"/>
      <c r="EA147" s="119"/>
      <c r="EB147" s="119"/>
      <c r="EC147" s="119"/>
      <c r="ED147" s="119"/>
      <c r="EE147" s="119"/>
      <c r="EF147" s="119"/>
      <c r="EG147" s="119"/>
      <c r="EH147" s="119"/>
      <c r="EI147" s="119"/>
      <c r="EJ147" s="119"/>
      <c r="EK147" s="119"/>
      <c r="EL147" s="119"/>
      <c r="EM147" s="119"/>
      <c r="EN147" s="119"/>
      <c r="EO147" s="119"/>
      <c r="EP147" s="119"/>
      <c r="EQ147" s="119"/>
      <c r="ER147" s="119"/>
      <c r="ES147" s="119"/>
      <c r="ET147" s="119"/>
      <c r="EU147" s="119"/>
      <c r="EV147" s="119"/>
      <c r="EW147" s="119"/>
      <c r="EX147" s="119"/>
      <c r="EY147" s="119"/>
      <c r="EZ147" s="119"/>
      <c r="FA147" s="119"/>
      <c r="FB147" s="119"/>
      <c r="FC147" s="119"/>
      <c r="FD147" s="119"/>
      <c r="FE147" s="119"/>
      <c r="FF147" s="119"/>
      <c r="FG147" s="119"/>
      <c r="FH147" s="119"/>
      <c r="FI147" s="119"/>
      <c r="FJ147" s="119"/>
      <c r="FK147" s="119"/>
      <c r="FL147" s="119"/>
      <c r="FM147" s="119"/>
      <c r="FN147" s="119"/>
      <c r="FO147" s="119"/>
      <c r="FP147" s="119"/>
      <c r="FQ147" s="119"/>
      <c r="FR147" s="119"/>
      <c r="FS147" s="119"/>
      <c r="FT147" s="119"/>
      <c r="FU147" s="119"/>
      <c r="FV147" s="119"/>
      <c r="FW147" s="119"/>
      <c r="FX147" s="119"/>
      <c r="FY147" s="119"/>
      <c r="FZ147" s="119"/>
      <c r="GA147" s="119"/>
      <c r="GB147" s="119"/>
      <c r="GC147" s="119"/>
      <c r="GD147" s="119"/>
      <c r="GE147" s="119"/>
      <c r="GF147" s="119"/>
      <c r="GG147" s="119"/>
      <c r="GH147" s="119"/>
      <c r="GI147" s="119"/>
      <c r="GJ147" s="119"/>
      <c r="GK147" s="119"/>
      <c r="GL147" s="119"/>
      <c r="GM147" s="119"/>
      <c r="GN147" s="119"/>
      <c r="GO147" s="119"/>
      <c r="GP147" s="119"/>
      <c r="GQ147" s="119"/>
      <c r="GR147" s="119"/>
      <c r="GS147" s="119"/>
      <c r="GT147" s="119"/>
      <c r="GU147" s="119"/>
      <c r="GV147" s="119"/>
      <c r="GW147" s="119"/>
      <c r="GX147" s="119"/>
      <c r="GY147" s="119"/>
      <c r="GZ147" s="119"/>
      <c r="HA147" s="119"/>
      <c r="HB147" s="119"/>
      <c r="HC147" s="119"/>
      <c r="HD147" s="119"/>
      <c r="HE147" s="119"/>
      <c r="HF147" s="119"/>
      <c r="HG147" s="119"/>
      <c r="HH147" s="119"/>
      <c r="HI147" s="119"/>
      <c r="HJ147" s="119"/>
      <c r="HK147" s="119"/>
      <c r="HL147" s="119"/>
      <c r="HM147" s="119"/>
      <c r="HN147" s="119"/>
      <c r="HO147" s="119"/>
      <c r="HP147" s="119"/>
      <c r="HQ147" s="119"/>
      <c r="HR147" s="119"/>
      <c r="HS147" s="119"/>
      <c r="HT147" s="119"/>
      <c r="HU147" s="119"/>
      <c r="HV147" s="119"/>
      <c r="HW147" s="119"/>
      <c r="HX147" s="119"/>
      <c r="HY147" s="119"/>
      <c r="HZ147" s="119"/>
      <c r="IA147" s="119"/>
      <c r="IB147" s="119"/>
      <c r="IC147" s="119"/>
      <c r="ID147" s="119"/>
      <c r="IE147" s="119"/>
      <c r="IF147" s="119"/>
      <c r="IG147" s="119"/>
      <c r="IH147" s="119"/>
      <c r="II147" s="119"/>
      <c r="IJ147" s="119"/>
      <c r="IK147" s="119"/>
      <c r="IL147" s="119"/>
      <c r="IM147" s="119"/>
      <c r="IN147" s="119"/>
      <c r="IO147" s="119"/>
      <c r="IP147" s="119"/>
      <c r="IQ147" s="119"/>
      <c r="IR147" s="119"/>
      <c r="IS147" s="119"/>
      <c r="IT147" s="119"/>
      <c r="IU147" s="119"/>
      <c r="IV147" s="119"/>
      <c r="IW147" s="119"/>
      <c r="IX147" s="119"/>
      <c r="IY147" s="119"/>
      <c r="IZ147" s="119"/>
      <c r="JA147" s="119"/>
      <c r="JB147" s="119"/>
      <c r="JC147" s="119"/>
      <c r="JD147" s="119"/>
      <c r="JE147" s="119"/>
      <c r="JF147" s="119"/>
      <c r="JG147" s="119"/>
    </row>
    <row r="148" spans="1:267" s="117" customFormat="1" ht="69" customHeight="1" x14ac:dyDescent="0.2">
      <c r="A148" s="191">
        <v>80</v>
      </c>
      <c r="B148" s="175" t="s">
        <v>441</v>
      </c>
      <c r="C148" s="175" t="s">
        <v>49</v>
      </c>
      <c r="D148" s="176" t="s">
        <v>477</v>
      </c>
      <c r="E148" s="175">
        <v>1229</v>
      </c>
      <c r="F148" s="198" t="s">
        <v>478</v>
      </c>
      <c r="G148" s="185" t="s">
        <v>29</v>
      </c>
      <c r="H148" s="175" t="s">
        <v>36</v>
      </c>
      <c r="I148" s="176" t="s">
        <v>33</v>
      </c>
      <c r="J148" s="175" t="s">
        <v>49</v>
      </c>
      <c r="K148" s="176" t="s">
        <v>33</v>
      </c>
      <c r="L148" s="183">
        <v>450</v>
      </c>
      <c r="M148" s="180" t="s">
        <v>31</v>
      </c>
      <c r="N148" s="95">
        <v>662514</v>
      </c>
      <c r="O148" s="181">
        <v>44270</v>
      </c>
      <c r="P148" s="181">
        <v>44337</v>
      </c>
      <c r="Q148" s="190">
        <f t="shared" si="7"/>
        <v>662514</v>
      </c>
      <c r="R148" s="182" t="s">
        <v>32</v>
      </c>
      <c r="S148" s="48">
        <v>1</v>
      </c>
      <c r="T148" s="188">
        <f t="shared" ref="T148:T157" si="8">U148*100%/N148</f>
        <v>0.88959561609264115</v>
      </c>
      <c r="U148" s="68">
        <v>589369.55000000005</v>
      </c>
      <c r="V148" s="186" t="s">
        <v>479</v>
      </c>
      <c r="W148" s="186" t="s">
        <v>480</v>
      </c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  <c r="AV148" s="119"/>
      <c r="AW148" s="119"/>
      <c r="AX148" s="119"/>
      <c r="AY148" s="119"/>
      <c r="AZ148" s="119"/>
      <c r="BA148" s="119"/>
      <c r="BB148" s="119"/>
      <c r="BC148" s="119"/>
      <c r="BD148" s="119"/>
      <c r="BE148" s="119"/>
      <c r="BF148" s="119"/>
      <c r="BG148" s="119"/>
      <c r="BH148" s="119"/>
      <c r="BI148" s="119"/>
      <c r="BJ148" s="119"/>
      <c r="BK148" s="119"/>
      <c r="BL148" s="119"/>
      <c r="BM148" s="119"/>
      <c r="BN148" s="119"/>
      <c r="BO148" s="119"/>
      <c r="BP148" s="119"/>
      <c r="BQ148" s="119"/>
      <c r="BR148" s="119"/>
      <c r="BS148" s="119"/>
      <c r="BT148" s="119"/>
      <c r="BU148" s="119"/>
      <c r="BV148" s="119"/>
      <c r="BW148" s="119"/>
      <c r="BX148" s="119"/>
      <c r="BY148" s="119"/>
      <c r="BZ148" s="119"/>
      <c r="CA148" s="119"/>
      <c r="CB148" s="119"/>
      <c r="CC148" s="119"/>
      <c r="CD148" s="119"/>
      <c r="CE148" s="119"/>
      <c r="CF148" s="119"/>
      <c r="CG148" s="119"/>
      <c r="CH148" s="119"/>
      <c r="CI148" s="119"/>
      <c r="CJ148" s="119"/>
      <c r="CK148" s="119"/>
      <c r="CL148" s="119"/>
      <c r="CM148" s="119"/>
      <c r="CN148" s="119"/>
      <c r="CO148" s="119"/>
      <c r="CP148" s="119"/>
      <c r="CQ148" s="119"/>
      <c r="CR148" s="119"/>
      <c r="CS148" s="119"/>
      <c r="CT148" s="119"/>
      <c r="CU148" s="119"/>
      <c r="CV148" s="119"/>
      <c r="CW148" s="119"/>
      <c r="CX148" s="119"/>
      <c r="CY148" s="119"/>
      <c r="CZ148" s="119"/>
      <c r="DA148" s="119"/>
      <c r="DB148" s="119"/>
      <c r="DC148" s="119"/>
      <c r="DD148" s="119"/>
      <c r="DE148" s="119"/>
      <c r="DF148" s="119"/>
      <c r="DG148" s="119"/>
      <c r="DH148" s="119"/>
      <c r="DI148" s="119"/>
      <c r="DJ148" s="119"/>
      <c r="DK148" s="119"/>
      <c r="DL148" s="119"/>
      <c r="DM148" s="119"/>
      <c r="DN148" s="119"/>
      <c r="DO148" s="119"/>
      <c r="DP148" s="119"/>
      <c r="DQ148" s="119"/>
      <c r="DR148" s="119"/>
      <c r="DS148" s="119"/>
      <c r="DT148" s="119"/>
      <c r="DU148" s="119"/>
      <c r="DV148" s="119"/>
      <c r="DW148" s="119"/>
      <c r="DX148" s="119"/>
      <c r="DY148" s="119"/>
      <c r="DZ148" s="119"/>
      <c r="EA148" s="119"/>
      <c r="EB148" s="119"/>
      <c r="EC148" s="119"/>
      <c r="ED148" s="119"/>
      <c r="EE148" s="119"/>
      <c r="EF148" s="119"/>
      <c r="EG148" s="119"/>
      <c r="EH148" s="119"/>
      <c r="EI148" s="119"/>
      <c r="EJ148" s="119"/>
      <c r="EK148" s="119"/>
      <c r="EL148" s="119"/>
      <c r="EM148" s="119"/>
      <c r="EN148" s="119"/>
      <c r="EO148" s="119"/>
      <c r="EP148" s="119"/>
      <c r="EQ148" s="119"/>
      <c r="ER148" s="119"/>
      <c r="ES148" s="119"/>
      <c r="ET148" s="119"/>
      <c r="EU148" s="119"/>
      <c r="EV148" s="119"/>
      <c r="EW148" s="119"/>
      <c r="EX148" s="119"/>
      <c r="EY148" s="119"/>
      <c r="EZ148" s="119"/>
      <c r="FA148" s="119"/>
      <c r="FB148" s="119"/>
      <c r="FC148" s="119"/>
      <c r="FD148" s="119"/>
      <c r="FE148" s="119"/>
      <c r="FF148" s="119"/>
      <c r="FG148" s="119"/>
      <c r="FH148" s="119"/>
      <c r="FI148" s="119"/>
      <c r="FJ148" s="119"/>
      <c r="FK148" s="119"/>
      <c r="FL148" s="119"/>
      <c r="FM148" s="119"/>
      <c r="FN148" s="119"/>
      <c r="FO148" s="119"/>
      <c r="FP148" s="119"/>
      <c r="FQ148" s="119"/>
      <c r="FR148" s="119"/>
      <c r="FS148" s="119"/>
      <c r="FT148" s="119"/>
      <c r="FU148" s="119"/>
      <c r="FV148" s="119"/>
      <c r="FW148" s="119"/>
      <c r="FX148" s="119"/>
      <c r="FY148" s="119"/>
      <c r="FZ148" s="119"/>
      <c r="GA148" s="119"/>
      <c r="GB148" s="119"/>
      <c r="GC148" s="119"/>
      <c r="GD148" s="119"/>
      <c r="GE148" s="119"/>
      <c r="GF148" s="119"/>
      <c r="GG148" s="119"/>
      <c r="GH148" s="119"/>
      <c r="GI148" s="119"/>
      <c r="GJ148" s="119"/>
      <c r="GK148" s="119"/>
      <c r="GL148" s="119"/>
      <c r="GM148" s="119"/>
      <c r="GN148" s="119"/>
      <c r="GO148" s="119"/>
      <c r="GP148" s="119"/>
      <c r="GQ148" s="119"/>
      <c r="GR148" s="119"/>
      <c r="GS148" s="119"/>
      <c r="GT148" s="119"/>
      <c r="GU148" s="119"/>
      <c r="GV148" s="119"/>
      <c r="GW148" s="119"/>
      <c r="GX148" s="119"/>
      <c r="GY148" s="119"/>
      <c r="GZ148" s="119"/>
      <c r="HA148" s="119"/>
      <c r="HB148" s="119"/>
      <c r="HC148" s="119"/>
      <c r="HD148" s="119"/>
      <c r="HE148" s="119"/>
      <c r="HF148" s="119"/>
      <c r="HG148" s="119"/>
      <c r="HH148" s="119"/>
      <c r="HI148" s="119"/>
      <c r="HJ148" s="119"/>
      <c r="HK148" s="119"/>
      <c r="HL148" s="119"/>
      <c r="HM148" s="119"/>
      <c r="HN148" s="119"/>
      <c r="HO148" s="119"/>
      <c r="HP148" s="119"/>
      <c r="HQ148" s="119"/>
      <c r="HR148" s="119"/>
      <c r="HS148" s="119"/>
      <c r="HT148" s="119"/>
      <c r="HU148" s="119"/>
      <c r="HV148" s="119"/>
      <c r="HW148" s="119"/>
      <c r="HX148" s="119"/>
      <c r="HY148" s="119"/>
      <c r="HZ148" s="119"/>
      <c r="IA148" s="119"/>
      <c r="IB148" s="119"/>
      <c r="IC148" s="119"/>
      <c r="ID148" s="119"/>
      <c r="IE148" s="119"/>
      <c r="IF148" s="119"/>
      <c r="IG148" s="119"/>
      <c r="IH148" s="119"/>
      <c r="II148" s="119"/>
      <c r="IJ148" s="119"/>
      <c r="IK148" s="119"/>
      <c r="IL148" s="119"/>
      <c r="IM148" s="119"/>
      <c r="IN148" s="119"/>
      <c r="IO148" s="119"/>
      <c r="IP148" s="119"/>
      <c r="IQ148" s="119"/>
      <c r="IR148" s="119"/>
      <c r="IS148" s="119"/>
      <c r="IT148" s="119"/>
      <c r="IU148" s="119"/>
      <c r="IV148" s="119"/>
      <c r="IW148" s="119"/>
      <c r="IX148" s="119"/>
      <c r="IY148" s="119"/>
      <c r="IZ148" s="119"/>
      <c r="JA148" s="119"/>
      <c r="JB148" s="119"/>
      <c r="JC148" s="119"/>
      <c r="JD148" s="119"/>
      <c r="JE148" s="119"/>
      <c r="JF148" s="119"/>
      <c r="JG148" s="119"/>
    </row>
    <row r="149" spans="1:267" s="117" customFormat="1" ht="69" customHeight="1" x14ac:dyDescent="0.2">
      <c r="A149" s="191">
        <v>81</v>
      </c>
      <c r="B149" s="175" t="s">
        <v>441</v>
      </c>
      <c r="C149" s="175" t="s">
        <v>49</v>
      </c>
      <c r="D149" s="176" t="s">
        <v>481</v>
      </c>
      <c r="E149" s="175">
        <v>1230</v>
      </c>
      <c r="F149" s="198" t="s">
        <v>482</v>
      </c>
      <c r="G149" s="185" t="s">
        <v>29</v>
      </c>
      <c r="H149" s="175" t="s">
        <v>48</v>
      </c>
      <c r="I149" s="176" t="s">
        <v>37</v>
      </c>
      <c r="J149" s="175" t="s">
        <v>49</v>
      </c>
      <c r="K149" s="176" t="s">
        <v>37</v>
      </c>
      <c r="L149" s="183">
        <v>250</v>
      </c>
      <c r="M149" s="180" t="s">
        <v>31</v>
      </c>
      <c r="N149" s="95">
        <v>398311.82</v>
      </c>
      <c r="O149" s="181">
        <v>44270</v>
      </c>
      <c r="P149" s="181">
        <v>44316</v>
      </c>
      <c r="Q149" s="190">
        <f t="shared" si="7"/>
        <v>796.62364000000002</v>
      </c>
      <c r="R149" s="182" t="s">
        <v>39</v>
      </c>
      <c r="S149" s="48">
        <v>500</v>
      </c>
      <c r="T149" s="188">
        <f t="shared" si="8"/>
        <v>1</v>
      </c>
      <c r="U149" s="68">
        <v>398311.82</v>
      </c>
      <c r="V149" s="186" t="s">
        <v>483</v>
      </c>
      <c r="W149" s="186" t="s">
        <v>484</v>
      </c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  <c r="AU149" s="119"/>
      <c r="AV149" s="119"/>
      <c r="AW149" s="119"/>
      <c r="AX149" s="119"/>
      <c r="AY149" s="119"/>
      <c r="AZ149" s="119"/>
      <c r="BA149" s="119"/>
      <c r="BB149" s="119"/>
      <c r="BC149" s="119"/>
      <c r="BD149" s="119"/>
      <c r="BE149" s="119"/>
      <c r="BF149" s="119"/>
      <c r="BG149" s="119"/>
      <c r="BH149" s="119"/>
      <c r="BI149" s="119"/>
      <c r="BJ149" s="119"/>
      <c r="BK149" s="119"/>
      <c r="BL149" s="119"/>
      <c r="BM149" s="119"/>
      <c r="BN149" s="119"/>
      <c r="BO149" s="119"/>
      <c r="BP149" s="119"/>
      <c r="BQ149" s="119"/>
      <c r="BR149" s="119"/>
      <c r="BS149" s="119"/>
      <c r="BT149" s="119"/>
      <c r="BU149" s="119"/>
      <c r="BV149" s="119"/>
      <c r="BW149" s="119"/>
      <c r="BX149" s="119"/>
      <c r="BY149" s="119"/>
      <c r="BZ149" s="119"/>
      <c r="CA149" s="119"/>
      <c r="CB149" s="119"/>
      <c r="CC149" s="119"/>
      <c r="CD149" s="119"/>
      <c r="CE149" s="119"/>
      <c r="CF149" s="119"/>
      <c r="CG149" s="119"/>
      <c r="CH149" s="119"/>
      <c r="CI149" s="119"/>
      <c r="CJ149" s="119"/>
      <c r="CK149" s="119"/>
      <c r="CL149" s="119"/>
      <c r="CM149" s="119"/>
      <c r="CN149" s="119"/>
      <c r="CO149" s="119"/>
      <c r="CP149" s="119"/>
      <c r="CQ149" s="119"/>
      <c r="CR149" s="119"/>
      <c r="CS149" s="119"/>
      <c r="CT149" s="119"/>
      <c r="CU149" s="119"/>
      <c r="CV149" s="119"/>
      <c r="CW149" s="119"/>
      <c r="CX149" s="119"/>
      <c r="CY149" s="119"/>
      <c r="CZ149" s="119"/>
      <c r="DA149" s="119"/>
      <c r="DB149" s="119"/>
      <c r="DC149" s="119"/>
      <c r="DD149" s="119"/>
      <c r="DE149" s="119"/>
      <c r="DF149" s="119"/>
      <c r="DG149" s="119"/>
      <c r="DH149" s="119"/>
      <c r="DI149" s="119"/>
      <c r="DJ149" s="119"/>
      <c r="DK149" s="119"/>
      <c r="DL149" s="119"/>
      <c r="DM149" s="119"/>
      <c r="DN149" s="119"/>
      <c r="DO149" s="119"/>
      <c r="DP149" s="119"/>
      <c r="DQ149" s="119"/>
      <c r="DR149" s="119"/>
      <c r="DS149" s="119"/>
      <c r="DT149" s="119"/>
      <c r="DU149" s="119"/>
      <c r="DV149" s="119"/>
      <c r="DW149" s="119"/>
      <c r="DX149" s="119"/>
      <c r="DY149" s="119"/>
      <c r="DZ149" s="119"/>
      <c r="EA149" s="119"/>
      <c r="EB149" s="119"/>
      <c r="EC149" s="119"/>
      <c r="ED149" s="119"/>
      <c r="EE149" s="119"/>
      <c r="EF149" s="119"/>
      <c r="EG149" s="119"/>
      <c r="EH149" s="119"/>
      <c r="EI149" s="119"/>
      <c r="EJ149" s="119"/>
      <c r="EK149" s="119"/>
      <c r="EL149" s="119"/>
      <c r="EM149" s="119"/>
      <c r="EN149" s="119"/>
      <c r="EO149" s="119"/>
      <c r="EP149" s="119"/>
      <c r="EQ149" s="119"/>
      <c r="ER149" s="119"/>
      <c r="ES149" s="119"/>
      <c r="ET149" s="119"/>
      <c r="EU149" s="119"/>
      <c r="EV149" s="119"/>
      <c r="EW149" s="119"/>
      <c r="EX149" s="119"/>
      <c r="EY149" s="119"/>
      <c r="EZ149" s="119"/>
      <c r="FA149" s="119"/>
      <c r="FB149" s="119"/>
      <c r="FC149" s="119"/>
      <c r="FD149" s="119"/>
      <c r="FE149" s="119"/>
      <c r="FF149" s="119"/>
      <c r="FG149" s="119"/>
      <c r="FH149" s="119"/>
      <c r="FI149" s="119"/>
      <c r="FJ149" s="119"/>
      <c r="FK149" s="119"/>
      <c r="FL149" s="119"/>
      <c r="FM149" s="119"/>
      <c r="FN149" s="119"/>
      <c r="FO149" s="119"/>
      <c r="FP149" s="119"/>
      <c r="FQ149" s="119"/>
      <c r="FR149" s="119"/>
      <c r="FS149" s="119"/>
      <c r="FT149" s="119"/>
      <c r="FU149" s="119"/>
      <c r="FV149" s="119"/>
      <c r="FW149" s="119"/>
      <c r="FX149" s="119"/>
      <c r="FY149" s="119"/>
      <c r="FZ149" s="119"/>
      <c r="GA149" s="119"/>
      <c r="GB149" s="119"/>
      <c r="GC149" s="119"/>
      <c r="GD149" s="119"/>
      <c r="GE149" s="119"/>
      <c r="GF149" s="119"/>
      <c r="GG149" s="119"/>
      <c r="GH149" s="119"/>
      <c r="GI149" s="119"/>
      <c r="GJ149" s="119"/>
      <c r="GK149" s="119"/>
      <c r="GL149" s="119"/>
      <c r="GM149" s="119"/>
      <c r="GN149" s="119"/>
      <c r="GO149" s="119"/>
      <c r="GP149" s="119"/>
      <c r="GQ149" s="119"/>
      <c r="GR149" s="119"/>
      <c r="GS149" s="119"/>
      <c r="GT149" s="119"/>
      <c r="GU149" s="119"/>
      <c r="GV149" s="119"/>
      <c r="GW149" s="119"/>
      <c r="GX149" s="119"/>
      <c r="GY149" s="119"/>
      <c r="GZ149" s="119"/>
      <c r="HA149" s="119"/>
      <c r="HB149" s="119"/>
      <c r="HC149" s="119"/>
      <c r="HD149" s="119"/>
      <c r="HE149" s="119"/>
      <c r="HF149" s="119"/>
      <c r="HG149" s="119"/>
      <c r="HH149" s="119"/>
      <c r="HI149" s="119"/>
      <c r="HJ149" s="119"/>
      <c r="HK149" s="119"/>
      <c r="HL149" s="119"/>
      <c r="HM149" s="119"/>
      <c r="HN149" s="119"/>
      <c r="HO149" s="119"/>
      <c r="HP149" s="119"/>
      <c r="HQ149" s="119"/>
      <c r="HR149" s="119"/>
      <c r="HS149" s="119"/>
      <c r="HT149" s="119"/>
      <c r="HU149" s="119"/>
      <c r="HV149" s="119"/>
      <c r="HW149" s="119"/>
      <c r="HX149" s="119"/>
      <c r="HY149" s="119"/>
      <c r="HZ149" s="119"/>
      <c r="IA149" s="119"/>
      <c r="IB149" s="119"/>
      <c r="IC149" s="119"/>
      <c r="ID149" s="119"/>
      <c r="IE149" s="119"/>
      <c r="IF149" s="119"/>
      <c r="IG149" s="119"/>
      <c r="IH149" s="119"/>
      <c r="II149" s="119"/>
      <c r="IJ149" s="119"/>
      <c r="IK149" s="119"/>
      <c r="IL149" s="119"/>
      <c r="IM149" s="119"/>
      <c r="IN149" s="119"/>
      <c r="IO149" s="119"/>
      <c r="IP149" s="119"/>
      <c r="IQ149" s="119"/>
      <c r="IR149" s="119"/>
      <c r="IS149" s="119"/>
      <c r="IT149" s="119"/>
      <c r="IU149" s="119"/>
      <c r="IV149" s="119"/>
      <c r="IW149" s="119"/>
      <c r="IX149" s="119"/>
      <c r="IY149" s="119"/>
      <c r="IZ149" s="119"/>
      <c r="JA149" s="119"/>
      <c r="JB149" s="119"/>
      <c r="JC149" s="119"/>
      <c r="JD149" s="119"/>
      <c r="JE149" s="119"/>
      <c r="JF149" s="119"/>
      <c r="JG149" s="119"/>
    </row>
    <row r="150" spans="1:267" s="117" customFormat="1" ht="69" customHeight="1" x14ac:dyDescent="0.2">
      <c r="A150" s="191">
        <v>82</v>
      </c>
      <c r="B150" s="175" t="s">
        <v>441</v>
      </c>
      <c r="C150" s="175" t="s">
        <v>49</v>
      </c>
      <c r="D150" s="176" t="s">
        <v>485</v>
      </c>
      <c r="E150" s="175">
        <v>1231</v>
      </c>
      <c r="F150" s="198" t="s">
        <v>486</v>
      </c>
      <c r="G150" s="185" t="s">
        <v>29</v>
      </c>
      <c r="H150" s="175" t="s">
        <v>45</v>
      </c>
      <c r="I150" s="176" t="s">
        <v>35</v>
      </c>
      <c r="J150" s="175" t="s">
        <v>49</v>
      </c>
      <c r="K150" s="176" t="s">
        <v>35</v>
      </c>
      <c r="L150" s="183">
        <v>1500</v>
      </c>
      <c r="M150" s="180" t="s">
        <v>31</v>
      </c>
      <c r="N150" s="95">
        <v>250000</v>
      </c>
      <c r="O150" s="181">
        <v>44270</v>
      </c>
      <c r="P150" s="181">
        <v>44316</v>
      </c>
      <c r="Q150" s="190">
        <f t="shared" si="7"/>
        <v>250000</v>
      </c>
      <c r="R150" s="182" t="s">
        <v>32</v>
      </c>
      <c r="S150" s="48">
        <v>1</v>
      </c>
      <c r="T150" s="188">
        <f t="shared" si="8"/>
        <v>0.51124471999999999</v>
      </c>
      <c r="U150" s="68">
        <v>127811.18</v>
      </c>
      <c r="V150" s="186" t="s">
        <v>487</v>
      </c>
      <c r="W150" s="186" t="s">
        <v>488</v>
      </c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119"/>
      <c r="AR150" s="119"/>
      <c r="AS150" s="119"/>
      <c r="AT150" s="119"/>
      <c r="AU150" s="119"/>
      <c r="AV150" s="119"/>
      <c r="AW150" s="119"/>
      <c r="AX150" s="119"/>
      <c r="AY150" s="119"/>
      <c r="AZ150" s="119"/>
      <c r="BA150" s="119"/>
      <c r="BB150" s="119"/>
      <c r="BC150" s="119"/>
      <c r="BD150" s="119"/>
      <c r="BE150" s="119"/>
      <c r="BF150" s="119"/>
      <c r="BG150" s="119"/>
      <c r="BH150" s="119"/>
      <c r="BI150" s="119"/>
      <c r="BJ150" s="119"/>
      <c r="BK150" s="119"/>
      <c r="BL150" s="119"/>
      <c r="BM150" s="119"/>
      <c r="BN150" s="119"/>
      <c r="BO150" s="119"/>
      <c r="BP150" s="119"/>
      <c r="BQ150" s="119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19"/>
      <c r="CB150" s="119"/>
      <c r="CC150" s="119"/>
      <c r="CD150" s="119"/>
      <c r="CE150" s="119"/>
      <c r="CF150" s="119"/>
      <c r="CG150" s="119"/>
      <c r="CH150" s="119"/>
      <c r="CI150" s="119"/>
      <c r="CJ150" s="119"/>
      <c r="CK150" s="119"/>
      <c r="CL150" s="119"/>
      <c r="CM150" s="119"/>
      <c r="CN150" s="119"/>
      <c r="CO150" s="119"/>
      <c r="CP150" s="119"/>
      <c r="CQ150" s="119"/>
      <c r="CR150" s="119"/>
      <c r="CS150" s="119"/>
      <c r="CT150" s="119"/>
      <c r="CU150" s="119"/>
      <c r="CV150" s="119"/>
      <c r="CW150" s="119"/>
      <c r="CX150" s="119"/>
      <c r="CY150" s="119"/>
      <c r="CZ150" s="119"/>
      <c r="DA150" s="119"/>
      <c r="DB150" s="119"/>
      <c r="DC150" s="119"/>
      <c r="DD150" s="119"/>
      <c r="DE150" s="119"/>
      <c r="DF150" s="119"/>
      <c r="DG150" s="119"/>
      <c r="DH150" s="119"/>
      <c r="DI150" s="119"/>
      <c r="DJ150" s="119"/>
      <c r="DK150" s="119"/>
      <c r="DL150" s="119"/>
      <c r="DM150" s="119"/>
      <c r="DN150" s="119"/>
      <c r="DO150" s="119"/>
      <c r="DP150" s="119"/>
      <c r="DQ150" s="119"/>
      <c r="DR150" s="119"/>
      <c r="DS150" s="119"/>
      <c r="DT150" s="119"/>
      <c r="DU150" s="119"/>
      <c r="DV150" s="119"/>
      <c r="DW150" s="119"/>
      <c r="DX150" s="119"/>
      <c r="DY150" s="119"/>
      <c r="DZ150" s="119"/>
      <c r="EA150" s="119"/>
      <c r="EB150" s="119"/>
      <c r="EC150" s="119"/>
      <c r="ED150" s="119"/>
      <c r="EE150" s="119"/>
      <c r="EF150" s="119"/>
      <c r="EG150" s="119"/>
      <c r="EH150" s="119"/>
      <c r="EI150" s="119"/>
      <c r="EJ150" s="119"/>
      <c r="EK150" s="119"/>
      <c r="EL150" s="119"/>
      <c r="EM150" s="119"/>
      <c r="EN150" s="119"/>
      <c r="EO150" s="119"/>
      <c r="EP150" s="119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19"/>
      <c r="FA150" s="119"/>
      <c r="FB150" s="119"/>
      <c r="FC150" s="119"/>
      <c r="FD150" s="119"/>
      <c r="FE150" s="119"/>
      <c r="FF150" s="119"/>
      <c r="FG150" s="119"/>
      <c r="FH150" s="119"/>
      <c r="FI150" s="119"/>
      <c r="FJ150" s="119"/>
      <c r="FK150" s="119"/>
      <c r="FL150" s="119"/>
      <c r="FM150" s="119"/>
      <c r="FN150" s="119"/>
      <c r="FO150" s="119"/>
      <c r="FP150" s="119"/>
      <c r="FQ150" s="119"/>
      <c r="FR150" s="119"/>
      <c r="FS150" s="119"/>
      <c r="FT150" s="119"/>
      <c r="FU150" s="119"/>
      <c r="FV150" s="119"/>
      <c r="FW150" s="119"/>
      <c r="FX150" s="119"/>
      <c r="FY150" s="119"/>
      <c r="FZ150" s="119"/>
      <c r="GA150" s="119"/>
      <c r="GB150" s="119"/>
      <c r="GC150" s="119"/>
      <c r="GD150" s="119"/>
      <c r="GE150" s="119"/>
      <c r="GF150" s="119"/>
      <c r="GG150" s="119"/>
      <c r="GH150" s="119"/>
      <c r="GI150" s="119"/>
      <c r="GJ150" s="119"/>
      <c r="GK150" s="119"/>
      <c r="GL150" s="119"/>
      <c r="GM150" s="119"/>
      <c r="GN150" s="119"/>
      <c r="GO150" s="119"/>
      <c r="GP150" s="119"/>
      <c r="GQ150" s="119"/>
      <c r="GR150" s="119"/>
      <c r="GS150" s="119"/>
      <c r="GT150" s="119"/>
      <c r="GU150" s="119"/>
      <c r="GV150" s="119"/>
      <c r="GW150" s="119"/>
      <c r="GX150" s="119"/>
      <c r="GY150" s="119"/>
      <c r="GZ150" s="119"/>
      <c r="HA150" s="119"/>
      <c r="HB150" s="119"/>
      <c r="HC150" s="119"/>
      <c r="HD150" s="119"/>
      <c r="HE150" s="119"/>
      <c r="HF150" s="119"/>
      <c r="HG150" s="119"/>
      <c r="HH150" s="119"/>
      <c r="HI150" s="119"/>
      <c r="HJ150" s="119"/>
      <c r="HK150" s="119"/>
      <c r="HL150" s="119"/>
      <c r="HM150" s="119"/>
      <c r="HN150" s="119"/>
      <c r="HO150" s="119"/>
      <c r="HP150" s="119"/>
      <c r="HQ150" s="119"/>
      <c r="HR150" s="119"/>
      <c r="HS150" s="119"/>
      <c r="HT150" s="119"/>
      <c r="HU150" s="119"/>
      <c r="HV150" s="119"/>
      <c r="HW150" s="119"/>
      <c r="HX150" s="119"/>
      <c r="HY150" s="119"/>
      <c r="HZ150" s="119"/>
      <c r="IA150" s="119"/>
      <c r="IB150" s="119"/>
      <c r="IC150" s="119"/>
      <c r="ID150" s="119"/>
      <c r="IE150" s="119"/>
      <c r="IF150" s="119"/>
      <c r="IG150" s="119"/>
      <c r="IH150" s="119"/>
      <c r="II150" s="119"/>
      <c r="IJ150" s="119"/>
      <c r="IK150" s="119"/>
      <c r="IL150" s="119"/>
      <c r="IM150" s="119"/>
      <c r="IN150" s="119"/>
      <c r="IO150" s="119"/>
      <c r="IP150" s="119"/>
      <c r="IQ150" s="119"/>
      <c r="IR150" s="119"/>
      <c r="IS150" s="119"/>
      <c r="IT150" s="119"/>
      <c r="IU150" s="119"/>
      <c r="IV150" s="119"/>
      <c r="IW150" s="119"/>
      <c r="IX150" s="119"/>
      <c r="IY150" s="119"/>
      <c r="IZ150" s="119"/>
      <c r="JA150" s="119"/>
      <c r="JB150" s="119"/>
      <c r="JC150" s="119"/>
      <c r="JD150" s="119"/>
      <c r="JE150" s="119"/>
      <c r="JF150" s="119"/>
      <c r="JG150" s="119"/>
    </row>
    <row r="151" spans="1:267" s="117" customFormat="1" ht="69" customHeight="1" x14ac:dyDescent="0.2">
      <c r="A151" s="191">
        <v>83</v>
      </c>
      <c r="B151" s="175" t="s">
        <v>441</v>
      </c>
      <c r="C151" s="175" t="s">
        <v>49</v>
      </c>
      <c r="D151" s="176" t="s">
        <v>489</v>
      </c>
      <c r="E151" s="175">
        <v>1232</v>
      </c>
      <c r="F151" s="198" t="s">
        <v>490</v>
      </c>
      <c r="G151" s="185" t="s">
        <v>29</v>
      </c>
      <c r="H151" s="175" t="s">
        <v>55</v>
      </c>
      <c r="I151" s="176" t="s">
        <v>33</v>
      </c>
      <c r="J151" s="175" t="s">
        <v>49</v>
      </c>
      <c r="K151" s="176" t="s">
        <v>33</v>
      </c>
      <c r="L151" s="183">
        <v>65</v>
      </c>
      <c r="M151" s="180" t="s">
        <v>31</v>
      </c>
      <c r="N151" s="95">
        <v>57756.35</v>
      </c>
      <c r="O151" s="181">
        <v>44270</v>
      </c>
      <c r="P151" s="181">
        <v>44298</v>
      </c>
      <c r="Q151" s="190">
        <f t="shared" si="7"/>
        <v>1283.4744444444443</v>
      </c>
      <c r="R151" s="182" t="s">
        <v>39</v>
      </c>
      <c r="S151" s="48">
        <v>45</v>
      </c>
      <c r="T151" s="188">
        <f t="shared" si="8"/>
        <v>1</v>
      </c>
      <c r="U151" s="68">
        <v>57756.35</v>
      </c>
      <c r="V151" s="186" t="s">
        <v>491</v>
      </c>
      <c r="W151" s="186" t="s">
        <v>492</v>
      </c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  <c r="AU151" s="119"/>
      <c r="AV151" s="119"/>
      <c r="AW151" s="119"/>
      <c r="AX151" s="119"/>
      <c r="AY151" s="119"/>
      <c r="AZ151" s="119"/>
      <c r="BA151" s="119"/>
      <c r="BB151" s="119"/>
      <c r="BC151" s="119"/>
      <c r="BD151" s="119"/>
      <c r="BE151" s="119"/>
      <c r="BF151" s="119"/>
      <c r="BG151" s="119"/>
      <c r="BH151" s="119"/>
      <c r="BI151" s="119"/>
      <c r="BJ151" s="119"/>
      <c r="BK151" s="119"/>
      <c r="BL151" s="119"/>
      <c r="BM151" s="119"/>
      <c r="BN151" s="119"/>
      <c r="BO151" s="119"/>
      <c r="BP151" s="119"/>
      <c r="BQ151" s="119"/>
      <c r="BR151" s="119"/>
      <c r="BS151" s="119"/>
      <c r="BT151" s="119"/>
      <c r="BU151" s="119"/>
      <c r="BV151" s="119"/>
      <c r="BW151" s="119"/>
      <c r="BX151" s="119"/>
      <c r="BY151" s="119"/>
      <c r="BZ151" s="119"/>
      <c r="CA151" s="119"/>
      <c r="CB151" s="119"/>
      <c r="CC151" s="119"/>
      <c r="CD151" s="119"/>
      <c r="CE151" s="119"/>
      <c r="CF151" s="119"/>
      <c r="CG151" s="119"/>
      <c r="CH151" s="119"/>
      <c r="CI151" s="119"/>
      <c r="CJ151" s="119"/>
      <c r="CK151" s="119"/>
      <c r="CL151" s="119"/>
      <c r="CM151" s="119"/>
      <c r="CN151" s="119"/>
      <c r="CO151" s="119"/>
      <c r="CP151" s="119"/>
      <c r="CQ151" s="119"/>
      <c r="CR151" s="119"/>
      <c r="CS151" s="119"/>
      <c r="CT151" s="119"/>
      <c r="CU151" s="119"/>
      <c r="CV151" s="119"/>
      <c r="CW151" s="119"/>
      <c r="CX151" s="119"/>
      <c r="CY151" s="119"/>
      <c r="CZ151" s="119"/>
      <c r="DA151" s="119"/>
      <c r="DB151" s="119"/>
      <c r="DC151" s="119"/>
      <c r="DD151" s="119"/>
      <c r="DE151" s="119"/>
      <c r="DF151" s="119"/>
      <c r="DG151" s="119"/>
      <c r="DH151" s="119"/>
      <c r="DI151" s="119"/>
      <c r="DJ151" s="119"/>
      <c r="DK151" s="119"/>
      <c r="DL151" s="119"/>
      <c r="DM151" s="119"/>
      <c r="DN151" s="119"/>
      <c r="DO151" s="119"/>
      <c r="DP151" s="119"/>
      <c r="DQ151" s="119"/>
      <c r="DR151" s="119"/>
      <c r="DS151" s="119"/>
      <c r="DT151" s="119"/>
      <c r="DU151" s="119"/>
      <c r="DV151" s="119"/>
      <c r="DW151" s="119"/>
      <c r="DX151" s="119"/>
      <c r="DY151" s="119"/>
      <c r="DZ151" s="119"/>
      <c r="EA151" s="119"/>
      <c r="EB151" s="119"/>
      <c r="EC151" s="119"/>
      <c r="ED151" s="119"/>
      <c r="EE151" s="119"/>
      <c r="EF151" s="119"/>
      <c r="EG151" s="119"/>
      <c r="EH151" s="119"/>
      <c r="EI151" s="119"/>
      <c r="EJ151" s="119"/>
      <c r="EK151" s="119"/>
      <c r="EL151" s="119"/>
      <c r="EM151" s="119"/>
      <c r="EN151" s="119"/>
      <c r="EO151" s="119"/>
      <c r="EP151" s="119"/>
      <c r="EQ151" s="119"/>
      <c r="ER151" s="119"/>
      <c r="ES151" s="119"/>
      <c r="ET151" s="119"/>
      <c r="EU151" s="119"/>
      <c r="EV151" s="119"/>
      <c r="EW151" s="119"/>
      <c r="EX151" s="119"/>
      <c r="EY151" s="119"/>
      <c r="EZ151" s="119"/>
      <c r="FA151" s="119"/>
      <c r="FB151" s="119"/>
      <c r="FC151" s="119"/>
      <c r="FD151" s="119"/>
      <c r="FE151" s="119"/>
      <c r="FF151" s="119"/>
      <c r="FG151" s="119"/>
      <c r="FH151" s="119"/>
      <c r="FI151" s="119"/>
      <c r="FJ151" s="119"/>
      <c r="FK151" s="119"/>
      <c r="FL151" s="119"/>
      <c r="FM151" s="119"/>
      <c r="FN151" s="119"/>
      <c r="FO151" s="119"/>
      <c r="FP151" s="119"/>
      <c r="FQ151" s="119"/>
      <c r="FR151" s="119"/>
      <c r="FS151" s="119"/>
      <c r="FT151" s="119"/>
      <c r="FU151" s="119"/>
      <c r="FV151" s="119"/>
      <c r="FW151" s="119"/>
      <c r="FX151" s="119"/>
      <c r="FY151" s="119"/>
      <c r="FZ151" s="119"/>
      <c r="GA151" s="119"/>
      <c r="GB151" s="119"/>
      <c r="GC151" s="119"/>
      <c r="GD151" s="119"/>
      <c r="GE151" s="119"/>
      <c r="GF151" s="119"/>
      <c r="GG151" s="119"/>
      <c r="GH151" s="119"/>
      <c r="GI151" s="119"/>
      <c r="GJ151" s="119"/>
      <c r="GK151" s="119"/>
      <c r="GL151" s="119"/>
      <c r="GM151" s="119"/>
      <c r="GN151" s="119"/>
      <c r="GO151" s="119"/>
      <c r="GP151" s="119"/>
      <c r="GQ151" s="119"/>
      <c r="GR151" s="119"/>
      <c r="GS151" s="119"/>
      <c r="GT151" s="119"/>
      <c r="GU151" s="119"/>
      <c r="GV151" s="119"/>
      <c r="GW151" s="119"/>
      <c r="GX151" s="119"/>
      <c r="GY151" s="119"/>
      <c r="GZ151" s="119"/>
      <c r="HA151" s="119"/>
      <c r="HB151" s="119"/>
      <c r="HC151" s="119"/>
      <c r="HD151" s="119"/>
      <c r="HE151" s="119"/>
      <c r="HF151" s="119"/>
      <c r="HG151" s="119"/>
      <c r="HH151" s="119"/>
      <c r="HI151" s="119"/>
      <c r="HJ151" s="119"/>
      <c r="HK151" s="119"/>
      <c r="HL151" s="119"/>
      <c r="HM151" s="119"/>
      <c r="HN151" s="119"/>
      <c r="HO151" s="119"/>
      <c r="HP151" s="119"/>
      <c r="HQ151" s="119"/>
      <c r="HR151" s="119"/>
      <c r="HS151" s="119"/>
      <c r="HT151" s="119"/>
      <c r="HU151" s="119"/>
      <c r="HV151" s="119"/>
      <c r="HW151" s="119"/>
      <c r="HX151" s="119"/>
      <c r="HY151" s="119"/>
      <c r="HZ151" s="119"/>
      <c r="IA151" s="119"/>
      <c r="IB151" s="119"/>
      <c r="IC151" s="119"/>
      <c r="ID151" s="119"/>
      <c r="IE151" s="119"/>
      <c r="IF151" s="119"/>
      <c r="IG151" s="119"/>
      <c r="IH151" s="119"/>
      <c r="II151" s="119"/>
      <c r="IJ151" s="119"/>
      <c r="IK151" s="119"/>
      <c r="IL151" s="119"/>
      <c r="IM151" s="119"/>
      <c r="IN151" s="119"/>
      <c r="IO151" s="119"/>
      <c r="IP151" s="119"/>
      <c r="IQ151" s="119"/>
      <c r="IR151" s="119"/>
      <c r="IS151" s="119"/>
      <c r="IT151" s="119"/>
      <c r="IU151" s="119"/>
      <c r="IV151" s="119"/>
      <c r="IW151" s="119"/>
      <c r="IX151" s="119"/>
      <c r="IY151" s="119"/>
      <c r="IZ151" s="119"/>
      <c r="JA151" s="119"/>
      <c r="JB151" s="119"/>
      <c r="JC151" s="119"/>
      <c r="JD151" s="119"/>
      <c r="JE151" s="119"/>
      <c r="JF151" s="119"/>
      <c r="JG151" s="119"/>
    </row>
    <row r="152" spans="1:267" s="117" customFormat="1" ht="69" customHeight="1" x14ac:dyDescent="0.2">
      <c r="A152" s="191">
        <v>84</v>
      </c>
      <c r="B152" s="175" t="s">
        <v>441</v>
      </c>
      <c r="C152" s="175" t="s">
        <v>49</v>
      </c>
      <c r="D152" s="176" t="s">
        <v>493</v>
      </c>
      <c r="E152" s="175">
        <v>1233</v>
      </c>
      <c r="F152" s="198" t="s">
        <v>494</v>
      </c>
      <c r="G152" s="185" t="s">
        <v>52</v>
      </c>
      <c r="H152" s="175" t="s">
        <v>55</v>
      </c>
      <c r="I152" s="176" t="s">
        <v>33</v>
      </c>
      <c r="J152" s="175" t="s">
        <v>49</v>
      </c>
      <c r="K152" s="176" t="s">
        <v>33</v>
      </c>
      <c r="L152" s="183">
        <v>1200</v>
      </c>
      <c r="M152" s="180" t="s">
        <v>31</v>
      </c>
      <c r="N152" s="95">
        <v>335735.79</v>
      </c>
      <c r="O152" s="181">
        <v>44270</v>
      </c>
      <c r="P152" s="181">
        <v>44312</v>
      </c>
      <c r="Q152" s="190">
        <f t="shared" si="7"/>
        <v>1974.9164117647058</v>
      </c>
      <c r="R152" s="182" t="s">
        <v>39</v>
      </c>
      <c r="S152" s="48">
        <v>170</v>
      </c>
      <c r="T152" s="188">
        <f t="shared" si="8"/>
        <v>1.0000000297853262</v>
      </c>
      <c r="U152" s="68">
        <v>335735.8</v>
      </c>
      <c r="V152" s="186" t="s">
        <v>495</v>
      </c>
      <c r="W152" s="186" t="s">
        <v>496</v>
      </c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  <c r="AU152" s="119"/>
      <c r="AV152" s="119"/>
      <c r="AW152" s="119"/>
      <c r="AX152" s="119"/>
      <c r="AY152" s="119"/>
      <c r="AZ152" s="119"/>
      <c r="BA152" s="119"/>
      <c r="BB152" s="119"/>
      <c r="BC152" s="119"/>
      <c r="BD152" s="119"/>
      <c r="BE152" s="119"/>
      <c r="BF152" s="119"/>
      <c r="BG152" s="119"/>
      <c r="BH152" s="119"/>
      <c r="BI152" s="119"/>
      <c r="BJ152" s="119"/>
      <c r="BK152" s="119"/>
      <c r="BL152" s="119"/>
      <c r="BM152" s="119"/>
      <c r="BN152" s="119"/>
      <c r="BO152" s="119"/>
      <c r="BP152" s="119"/>
      <c r="BQ152" s="119"/>
      <c r="BR152" s="119"/>
      <c r="BS152" s="119"/>
      <c r="BT152" s="119"/>
      <c r="BU152" s="119"/>
      <c r="BV152" s="119"/>
      <c r="BW152" s="119"/>
      <c r="BX152" s="119"/>
      <c r="BY152" s="119"/>
      <c r="BZ152" s="119"/>
      <c r="CA152" s="119"/>
      <c r="CB152" s="119"/>
      <c r="CC152" s="119"/>
      <c r="CD152" s="119"/>
      <c r="CE152" s="119"/>
      <c r="CF152" s="119"/>
      <c r="CG152" s="119"/>
      <c r="CH152" s="119"/>
      <c r="CI152" s="119"/>
      <c r="CJ152" s="119"/>
      <c r="CK152" s="119"/>
      <c r="CL152" s="119"/>
      <c r="CM152" s="119"/>
      <c r="CN152" s="119"/>
      <c r="CO152" s="119"/>
      <c r="CP152" s="119"/>
      <c r="CQ152" s="119"/>
      <c r="CR152" s="119"/>
      <c r="CS152" s="119"/>
      <c r="CT152" s="119"/>
      <c r="CU152" s="119"/>
      <c r="CV152" s="119"/>
      <c r="CW152" s="119"/>
      <c r="CX152" s="119"/>
      <c r="CY152" s="119"/>
      <c r="CZ152" s="119"/>
      <c r="DA152" s="119"/>
      <c r="DB152" s="119"/>
      <c r="DC152" s="119"/>
      <c r="DD152" s="119"/>
      <c r="DE152" s="119"/>
      <c r="DF152" s="119"/>
      <c r="DG152" s="119"/>
      <c r="DH152" s="119"/>
      <c r="DI152" s="119"/>
      <c r="DJ152" s="119"/>
      <c r="DK152" s="119"/>
      <c r="DL152" s="119"/>
      <c r="DM152" s="119"/>
      <c r="DN152" s="119"/>
      <c r="DO152" s="119"/>
      <c r="DP152" s="119"/>
      <c r="DQ152" s="119"/>
      <c r="DR152" s="119"/>
      <c r="DS152" s="119"/>
      <c r="DT152" s="119"/>
      <c r="DU152" s="119"/>
      <c r="DV152" s="119"/>
      <c r="DW152" s="119"/>
      <c r="DX152" s="119"/>
      <c r="DY152" s="119"/>
      <c r="DZ152" s="119"/>
      <c r="EA152" s="119"/>
      <c r="EB152" s="119"/>
      <c r="EC152" s="119"/>
      <c r="ED152" s="119"/>
      <c r="EE152" s="119"/>
      <c r="EF152" s="119"/>
      <c r="EG152" s="119"/>
      <c r="EH152" s="119"/>
      <c r="EI152" s="119"/>
      <c r="EJ152" s="119"/>
      <c r="EK152" s="119"/>
      <c r="EL152" s="119"/>
      <c r="EM152" s="119"/>
      <c r="EN152" s="119"/>
      <c r="EO152" s="119"/>
      <c r="EP152" s="119"/>
      <c r="EQ152" s="119"/>
      <c r="ER152" s="119"/>
      <c r="ES152" s="119"/>
      <c r="ET152" s="119"/>
      <c r="EU152" s="119"/>
      <c r="EV152" s="119"/>
      <c r="EW152" s="119"/>
      <c r="EX152" s="119"/>
      <c r="EY152" s="119"/>
      <c r="EZ152" s="119"/>
      <c r="FA152" s="119"/>
      <c r="FB152" s="119"/>
      <c r="FC152" s="119"/>
      <c r="FD152" s="119"/>
      <c r="FE152" s="119"/>
      <c r="FF152" s="119"/>
      <c r="FG152" s="119"/>
      <c r="FH152" s="119"/>
      <c r="FI152" s="119"/>
      <c r="FJ152" s="119"/>
      <c r="FK152" s="119"/>
      <c r="FL152" s="119"/>
      <c r="FM152" s="119"/>
      <c r="FN152" s="119"/>
      <c r="FO152" s="119"/>
      <c r="FP152" s="119"/>
      <c r="FQ152" s="119"/>
      <c r="FR152" s="119"/>
      <c r="FS152" s="119"/>
      <c r="FT152" s="119"/>
      <c r="FU152" s="119"/>
      <c r="FV152" s="119"/>
      <c r="FW152" s="119"/>
      <c r="FX152" s="119"/>
      <c r="FY152" s="119"/>
      <c r="FZ152" s="119"/>
      <c r="GA152" s="119"/>
      <c r="GB152" s="119"/>
      <c r="GC152" s="119"/>
      <c r="GD152" s="119"/>
      <c r="GE152" s="119"/>
      <c r="GF152" s="119"/>
      <c r="GG152" s="119"/>
      <c r="GH152" s="119"/>
      <c r="GI152" s="119"/>
      <c r="GJ152" s="119"/>
      <c r="GK152" s="119"/>
      <c r="GL152" s="119"/>
      <c r="GM152" s="119"/>
      <c r="GN152" s="119"/>
      <c r="GO152" s="119"/>
      <c r="GP152" s="119"/>
      <c r="GQ152" s="119"/>
      <c r="GR152" s="119"/>
      <c r="GS152" s="119"/>
      <c r="GT152" s="119"/>
      <c r="GU152" s="119"/>
      <c r="GV152" s="119"/>
      <c r="GW152" s="119"/>
      <c r="GX152" s="119"/>
      <c r="GY152" s="119"/>
      <c r="GZ152" s="119"/>
      <c r="HA152" s="119"/>
      <c r="HB152" s="119"/>
      <c r="HC152" s="119"/>
      <c r="HD152" s="119"/>
      <c r="HE152" s="119"/>
      <c r="HF152" s="119"/>
      <c r="HG152" s="119"/>
      <c r="HH152" s="119"/>
      <c r="HI152" s="119"/>
      <c r="HJ152" s="119"/>
      <c r="HK152" s="119"/>
      <c r="HL152" s="119"/>
      <c r="HM152" s="119"/>
      <c r="HN152" s="119"/>
      <c r="HO152" s="119"/>
      <c r="HP152" s="119"/>
      <c r="HQ152" s="119"/>
      <c r="HR152" s="119"/>
      <c r="HS152" s="119"/>
      <c r="HT152" s="119"/>
      <c r="HU152" s="119"/>
      <c r="HV152" s="119"/>
      <c r="HW152" s="119"/>
      <c r="HX152" s="119"/>
      <c r="HY152" s="119"/>
      <c r="HZ152" s="119"/>
      <c r="IA152" s="119"/>
      <c r="IB152" s="119"/>
      <c r="IC152" s="119"/>
      <c r="ID152" s="119"/>
      <c r="IE152" s="119"/>
      <c r="IF152" s="119"/>
      <c r="IG152" s="119"/>
      <c r="IH152" s="119"/>
      <c r="II152" s="119"/>
      <c r="IJ152" s="119"/>
      <c r="IK152" s="119"/>
      <c r="IL152" s="119"/>
      <c r="IM152" s="119"/>
      <c r="IN152" s="119"/>
      <c r="IO152" s="119"/>
      <c r="IP152" s="119"/>
      <c r="IQ152" s="119"/>
      <c r="IR152" s="119"/>
      <c r="IS152" s="119"/>
      <c r="IT152" s="119"/>
      <c r="IU152" s="119"/>
      <c r="IV152" s="119"/>
      <c r="IW152" s="119"/>
      <c r="IX152" s="119"/>
      <c r="IY152" s="119"/>
      <c r="IZ152" s="119"/>
      <c r="JA152" s="119"/>
      <c r="JB152" s="119"/>
      <c r="JC152" s="119"/>
      <c r="JD152" s="119"/>
      <c r="JE152" s="119"/>
      <c r="JF152" s="119"/>
      <c r="JG152" s="119"/>
    </row>
    <row r="153" spans="1:267" s="117" customFormat="1" ht="69" customHeight="1" x14ac:dyDescent="0.2">
      <c r="A153" s="379">
        <v>85</v>
      </c>
      <c r="B153" s="353" t="s">
        <v>441</v>
      </c>
      <c r="C153" s="353" t="s">
        <v>49</v>
      </c>
      <c r="D153" s="354" t="s">
        <v>497</v>
      </c>
      <c r="E153" s="353">
        <v>1234</v>
      </c>
      <c r="F153" s="198" t="s">
        <v>498</v>
      </c>
      <c r="G153" s="372" t="s">
        <v>52</v>
      </c>
      <c r="H153" s="353" t="s">
        <v>36</v>
      </c>
      <c r="I153" s="354" t="s">
        <v>33</v>
      </c>
      <c r="J153" s="353" t="s">
        <v>49</v>
      </c>
      <c r="K153" s="354" t="s">
        <v>33</v>
      </c>
      <c r="L153" s="370">
        <v>120</v>
      </c>
      <c r="M153" s="180" t="s">
        <v>31</v>
      </c>
      <c r="N153" s="95">
        <v>181596.5</v>
      </c>
      <c r="O153" s="368">
        <v>44270</v>
      </c>
      <c r="P153" s="368">
        <v>44337</v>
      </c>
      <c r="Q153" s="190">
        <f t="shared" si="7"/>
        <v>926.51275510204084</v>
      </c>
      <c r="R153" s="369" t="s">
        <v>39</v>
      </c>
      <c r="S153" s="48">
        <v>196</v>
      </c>
      <c r="T153" s="188">
        <f t="shared" si="8"/>
        <v>1.3074507493261158</v>
      </c>
      <c r="U153" s="355">
        <v>237428.48000000001</v>
      </c>
      <c r="V153" s="373" t="s">
        <v>398</v>
      </c>
      <c r="W153" s="373" t="s">
        <v>399</v>
      </c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119"/>
      <c r="AR153" s="119"/>
      <c r="AS153" s="119"/>
      <c r="AT153" s="119"/>
      <c r="AU153" s="119"/>
      <c r="AV153" s="119"/>
      <c r="AW153" s="119"/>
      <c r="AX153" s="119"/>
      <c r="AY153" s="119"/>
      <c r="AZ153" s="119"/>
      <c r="BA153" s="119"/>
      <c r="BB153" s="119"/>
      <c r="BC153" s="119"/>
      <c r="BD153" s="119"/>
      <c r="BE153" s="119"/>
      <c r="BF153" s="119"/>
      <c r="BG153" s="119"/>
      <c r="BH153" s="119"/>
      <c r="BI153" s="119"/>
      <c r="BJ153" s="119"/>
      <c r="BK153" s="119"/>
      <c r="BL153" s="119"/>
      <c r="BM153" s="119"/>
      <c r="BN153" s="119"/>
      <c r="BO153" s="119"/>
      <c r="BP153" s="119"/>
      <c r="BQ153" s="119"/>
      <c r="BR153" s="119"/>
      <c r="BS153" s="119"/>
      <c r="BT153" s="119"/>
      <c r="BU153" s="119"/>
      <c r="BV153" s="119"/>
      <c r="BW153" s="119"/>
      <c r="BX153" s="119"/>
      <c r="BY153" s="119"/>
      <c r="BZ153" s="119"/>
      <c r="CA153" s="119"/>
      <c r="CB153" s="119"/>
      <c r="CC153" s="119"/>
      <c r="CD153" s="119"/>
      <c r="CE153" s="119"/>
      <c r="CF153" s="119"/>
      <c r="CG153" s="119"/>
      <c r="CH153" s="119"/>
      <c r="CI153" s="119"/>
      <c r="CJ153" s="119"/>
      <c r="CK153" s="119"/>
      <c r="CL153" s="119"/>
      <c r="CM153" s="119"/>
      <c r="CN153" s="119"/>
      <c r="CO153" s="119"/>
      <c r="CP153" s="119"/>
      <c r="CQ153" s="119"/>
      <c r="CR153" s="119"/>
      <c r="CS153" s="119"/>
      <c r="CT153" s="119"/>
      <c r="CU153" s="119"/>
      <c r="CV153" s="119"/>
      <c r="CW153" s="119"/>
      <c r="CX153" s="119"/>
      <c r="CY153" s="119"/>
      <c r="CZ153" s="119"/>
      <c r="DA153" s="119"/>
      <c r="DB153" s="119"/>
      <c r="DC153" s="119"/>
      <c r="DD153" s="119"/>
      <c r="DE153" s="119"/>
      <c r="DF153" s="119"/>
      <c r="DG153" s="119"/>
      <c r="DH153" s="119"/>
      <c r="DI153" s="119"/>
      <c r="DJ153" s="119"/>
      <c r="DK153" s="119"/>
      <c r="DL153" s="119"/>
      <c r="DM153" s="119"/>
      <c r="DN153" s="119"/>
      <c r="DO153" s="119"/>
      <c r="DP153" s="119"/>
      <c r="DQ153" s="119"/>
      <c r="DR153" s="119"/>
      <c r="DS153" s="119"/>
      <c r="DT153" s="119"/>
      <c r="DU153" s="119"/>
      <c r="DV153" s="119"/>
      <c r="DW153" s="119"/>
      <c r="DX153" s="119"/>
      <c r="DY153" s="119"/>
      <c r="DZ153" s="119"/>
      <c r="EA153" s="119"/>
      <c r="EB153" s="119"/>
      <c r="EC153" s="119"/>
      <c r="ED153" s="119"/>
      <c r="EE153" s="119"/>
      <c r="EF153" s="119"/>
      <c r="EG153" s="119"/>
      <c r="EH153" s="119"/>
      <c r="EI153" s="119"/>
      <c r="EJ153" s="119"/>
      <c r="EK153" s="119"/>
      <c r="EL153" s="119"/>
      <c r="EM153" s="119"/>
      <c r="EN153" s="119"/>
      <c r="EO153" s="119"/>
      <c r="EP153" s="119"/>
      <c r="EQ153" s="119"/>
      <c r="ER153" s="119"/>
      <c r="ES153" s="119"/>
      <c r="ET153" s="119"/>
      <c r="EU153" s="119"/>
      <c r="EV153" s="119"/>
      <c r="EW153" s="119"/>
      <c r="EX153" s="119"/>
      <c r="EY153" s="119"/>
      <c r="EZ153" s="119"/>
      <c r="FA153" s="119"/>
      <c r="FB153" s="119"/>
      <c r="FC153" s="119"/>
      <c r="FD153" s="119"/>
      <c r="FE153" s="119"/>
      <c r="FF153" s="119"/>
      <c r="FG153" s="119"/>
      <c r="FH153" s="119"/>
      <c r="FI153" s="119"/>
      <c r="FJ153" s="119"/>
      <c r="FK153" s="119"/>
      <c r="FL153" s="119"/>
      <c r="FM153" s="119"/>
      <c r="FN153" s="119"/>
      <c r="FO153" s="119"/>
      <c r="FP153" s="119"/>
      <c r="FQ153" s="119"/>
      <c r="FR153" s="119"/>
      <c r="FS153" s="119"/>
      <c r="FT153" s="119"/>
      <c r="FU153" s="119"/>
      <c r="FV153" s="119"/>
      <c r="FW153" s="119"/>
      <c r="FX153" s="119"/>
      <c r="FY153" s="119"/>
      <c r="FZ153" s="119"/>
      <c r="GA153" s="119"/>
      <c r="GB153" s="119"/>
      <c r="GC153" s="119"/>
      <c r="GD153" s="119"/>
      <c r="GE153" s="119"/>
      <c r="GF153" s="119"/>
      <c r="GG153" s="119"/>
      <c r="GH153" s="119"/>
      <c r="GI153" s="119"/>
      <c r="GJ153" s="119"/>
      <c r="GK153" s="119"/>
      <c r="GL153" s="119"/>
      <c r="GM153" s="119"/>
      <c r="GN153" s="119"/>
      <c r="GO153" s="119"/>
      <c r="GP153" s="119"/>
      <c r="GQ153" s="119"/>
      <c r="GR153" s="119"/>
      <c r="GS153" s="119"/>
      <c r="GT153" s="119"/>
      <c r="GU153" s="119"/>
      <c r="GV153" s="119"/>
      <c r="GW153" s="119"/>
      <c r="GX153" s="119"/>
      <c r="GY153" s="119"/>
      <c r="GZ153" s="119"/>
      <c r="HA153" s="119"/>
      <c r="HB153" s="119"/>
      <c r="HC153" s="119"/>
      <c r="HD153" s="119"/>
      <c r="HE153" s="119"/>
      <c r="HF153" s="119"/>
      <c r="HG153" s="119"/>
      <c r="HH153" s="119"/>
      <c r="HI153" s="119"/>
      <c r="HJ153" s="119"/>
      <c r="HK153" s="119"/>
      <c r="HL153" s="119"/>
      <c r="HM153" s="119"/>
      <c r="HN153" s="119"/>
      <c r="HO153" s="119"/>
      <c r="HP153" s="119"/>
      <c r="HQ153" s="119"/>
      <c r="HR153" s="119"/>
      <c r="HS153" s="119"/>
      <c r="HT153" s="119"/>
      <c r="HU153" s="119"/>
      <c r="HV153" s="119"/>
      <c r="HW153" s="119"/>
      <c r="HX153" s="119"/>
      <c r="HY153" s="119"/>
      <c r="HZ153" s="119"/>
      <c r="IA153" s="119"/>
      <c r="IB153" s="119"/>
      <c r="IC153" s="119"/>
      <c r="ID153" s="119"/>
      <c r="IE153" s="119"/>
      <c r="IF153" s="119"/>
      <c r="IG153" s="119"/>
      <c r="IH153" s="119"/>
      <c r="II153" s="119"/>
      <c r="IJ153" s="119"/>
      <c r="IK153" s="119"/>
      <c r="IL153" s="119"/>
      <c r="IM153" s="119"/>
      <c r="IN153" s="119"/>
      <c r="IO153" s="119"/>
      <c r="IP153" s="119"/>
      <c r="IQ153" s="119"/>
      <c r="IR153" s="119"/>
      <c r="IS153" s="119"/>
      <c r="IT153" s="119"/>
      <c r="IU153" s="119"/>
      <c r="IV153" s="119"/>
      <c r="IW153" s="119"/>
      <c r="IX153" s="119"/>
      <c r="IY153" s="119"/>
      <c r="IZ153" s="119"/>
      <c r="JA153" s="119"/>
      <c r="JB153" s="119"/>
      <c r="JC153" s="119"/>
      <c r="JD153" s="119"/>
      <c r="JE153" s="119"/>
      <c r="JF153" s="119"/>
      <c r="JG153" s="119"/>
    </row>
    <row r="154" spans="1:267" s="117" customFormat="1" ht="69" customHeight="1" x14ac:dyDescent="0.2">
      <c r="A154" s="379"/>
      <c r="B154" s="353"/>
      <c r="C154" s="353"/>
      <c r="D154" s="354"/>
      <c r="E154" s="353"/>
      <c r="F154" s="198" t="s">
        <v>499</v>
      </c>
      <c r="G154" s="372"/>
      <c r="H154" s="353"/>
      <c r="I154" s="354"/>
      <c r="J154" s="353"/>
      <c r="K154" s="354"/>
      <c r="L154" s="370"/>
      <c r="M154" s="180" t="s">
        <v>31</v>
      </c>
      <c r="N154" s="95">
        <v>144522.9</v>
      </c>
      <c r="O154" s="368"/>
      <c r="P154" s="368"/>
      <c r="Q154" s="190">
        <f t="shared" si="7"/>
        <v>715.45990099009896</v>
      </c>
      <c r="R154" s="369"/>
      <c r="S154" s="48">
        <v>202</v>
      </c>
      <c r="T154" s="188">
        <f t="shared" si="8"/>
        <v>0</v>
      </c>
      <c r="U154" s="355"/>
      <c r="V154" s="373"/>
      <c r="W154" s="373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119"/>
      <c r="AR154" s="119"/>
      <c r="AS154" s="119"/>
      <c r="AT154" s="119"/>
      <c r="AU154" s="119"/>
      <c r="AV154" s="119"/>
      <c r="AW154" s="119"/>
      <c r="AX154" s="119"/>
      <c r="AY154" s="119"/>
      <c r="AZ154" s="119"/>
      <c r="BA154" s="119"/>
      <c r="BB154" s="119"/>
      <c r="BC154" s="119"/>
      <c r="BD154" s="119"/>
      <c r="BE154" s="119"/>
      <c r="BF154" s="119"/>
      <c r="BG154" s="119"/>
      <c r="BH154" s="119"/>
      <c r="BI154" s="119"/>
      <c r="BJ154" s="119"/>
      <c r="BK154" s="119"/>
      <c r="BL154" s="119"/>
      <c r="BM154" s="119"/>
      <c r="BN154" s="119"/>
      <c r="BO154" s="119"/>
      <c r="BP154" s="119"/>
      <c r="BQ154" s="119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19"/>
      <c r="CB154" s="119"/>
      <c r="CC154" s="119"/>
      <c r="CD154" s="119"/>
      <c r="CE154" s="119"/>
      <c r="CF154" s="119"/>
      <c r="CG154" s="119"/>
      <c r="CH154" s="119"/>
      <c r="CI154" s="119"/>
      <c r="CJ154" s="119"/>
      <c r="CK154" s="119"/>
      <c r="CL154" s="119"/>
      <c r="CM154" s="119"/>
      <c r="CN154" s="119"/>
      <c r="CO154" s="119"/>
      <c r="CP154" s="119"/>
      <c r="CQ154" s="119"/>
      <c r="CR154" s="119"/>
      <c r="CS154" s="119"/>
      <c r="CT154" s="119"/>
      <c r="CU154" s="119"/>
      <c r="CV154" s="119"/>
      <c r="CW154" s="119"/>
      <c r="CX154" s="119"/>
      <c r="CY154" s="119"/>
      <c r="CZ154" s="119"/>
      <c r="DA154" s="119"/>
      <c r="DB154" s="119"/>
      <c r="DC154" s="119"/>
      <c r="DD154" s="119"/>
      <c r="DE154" s="119"/>
      <c r="DF154" s="119"/>
      <c r="DG154" s="119"/>
      <c r="DH154" s="119"/>
      <c r="DI154" s="119"/>
      <c r="DJ154" s="119"/>
      <c r="DK154" s="119"/>
      <c r="DL154" s="119"/>
      <c r="DM154" s="119"/>
      <c r="DN154" s="119"/>
      <c r="DO154" s="119"/>
      <c r="DP154" s="119"/>
      <c r="DQ154" s="119"/>
      <c r="DR154" s="119"/>
      <c r="DS154" s="119"/>
      <c r="DT154" s="119"/>
      <c r="DU154" s="119"/>
      <c r="DV154" s="119"/>
      <c r="DW154" s="119"/>
      <c r="DX154" s="119"/>
      <c r="DY154" s="119"/>
      <c r="DZ154" s="119"/>
      <c r="EA154" s="119"/>
      <c r="EB154" s="119"/>
      <c r="EC154" s="119"/>
      <c r="ED154" s="119"/>
      <c r="EE154" s="119"/>
      <c r="EF154" s="119"/>
      <c r="EG154" s="119"/>
      <c r="EH154" s="119"/>
      <c r="EI154" s="119"/>
      <c r="EJ154" s="119"/>
      <c r="EK154" s="119"/>
      <c r="EL154" s="119"/>
      <c r="EM154" s="119"/>
      <c r="EN154" s="119"/>
      <c r="EO154" s="119"/>
      <c r="EP154" s="119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19"/>
      <c r="FA154" s="119"/>
      <c r="FB154" s="119"/>
      <c r="FC154" s="119"/>
      <c r="FD154" s="119"/>
      <c r="FE154" s="119"/>
      <c r="FF154" s="119"/>
      <c r="FG154" s="119"/>
      <c r="FH154" s="119"/>
      <c r="FI154" s="119"/>
      <c r="FJ154" s="119"/>
      <c r="FK154" s="119"/>
      <c r="FL154" s="119"/>
      <c r="FM154" s="119"/>
      <c r="FN154" s="119"/>
      <c r="FO154" s="119"/>
      <c r="FP154" s="119"/>
      <c r="FQ154" s="119"/>
      <c r="FR154" s="119"/>
      <c r="FS154" s="119"/>
      <c r="FT154" s="119"/>
      <c r="FU154" s="119"/>
      <c r="FV154" s="119"/>
      <c r="FW154" s="119"/>
      <c r="FX154" s="119"/>
      <c r="FY154" s="119"/>
      <c r="FZ154" s="119"/>
      <c r="GA154" s="119"/>
      <c r="GB154" s="119"/>
      <c r="GC154" s="119"/>
      <c r="GD154" s="119"/>
      <c r="GE154" s="119"/>
      <c r="GF154" s="119"/>
      <c r="GG154" s="119"/>
      <c r="GH154" s="119"/>
      <c r="GI154" s="119"/>
      <c r="GJ154" s="119"/>
      <c r="GK154" s="119"/>
      <c r="GL154" s="119"/>
      <c r="GM154" s="119"/>
      <c r="GN154" s="119"/>
      <c r="GO154" s="119"/>
      <c r="GP154" s="119"/>
      <c r="GQ154" s="119"/>
      <c r="GR154" s="119"/>
      <c r="GS154" s="119"/>
      <c r="GT154" s="119"/>
      <c r="GU154" s="119"/>
      <c r="GV154" s="119"/>
      <c r="GW154" s="119"/>
      <c r="GX154" s="119"/>
      <c r="GY154" s="119"/>
      <c r="GZ154" s="119"/>
      <c r="HA154" s="119"/>
      <c r="HB154" s="119"/>
      <c r="HC154" s="119"/>
      <c r="HD154" s="119"/>
      <c r="HE154" s="119"/>
      <c r="HF154" s="119"/>
      <c r="HG154" s="119"/>
      <c r="HH154" s="119"/>
      <c r="HI154" s="119"/>
      <c r="HJ154" s="119"/>
      <c r="HK154" s="119"/>
      <c r="HL154" s="119"/>
      <c r="HM154" s="119"/>
      <c r="HN154" s="119"/>
      <c r="HO154" s="119"/>
      <c r="HP154" s="119"/>
      <c r="HQ154" s="119"/>
      <c r="HR154" s="119"/>
      <c r="HS154" s="119"/>
      <c r="HT154" s="119"/>
      <c r="HU154" s="119"/>
      <c r="HV154" s="119"/>
      <c r="HW154" s="119"/>
      <c r="HX154" s="119"/>
      <c r="HY154" s="119"/>
      <c r="HZ154" s="119"/>
      <c r="IA154" s="119"/>
      <c r="IB154" s="119"/>
      <c r="IC154" s="119"/>
      <c r="ID154" s="119"/>
      <c r="IE154" s="119"/>
      <c r="IF154" s="119"/>
      <c r="IG154" s="119"/>
      <c r="IH154" s="119"/>
      <c r="II154" s="119"/>
      <c r="IJ154" s="119"/>
      <c r="IK154" s="119"/>
      <c r="IL154" s="119"/>
      <c r="IM154" s="119"/>
      <c r="IN154" s="119"/>
      <c r="IO154" s="119"/>
      <c r="IP154" s="119"/>
      <c r="IQ154" s="119"/>
      <c r="IR154" s="119"/>
      <c r="IS154" s="119"/>
      <c r="IT154" s="119"/>
      <c r="IU154" s="119"/>
      <c r="IV154" s="119"/>
      <c r="IW154" s="119"/>
      <c r="IX154" s="119"/>
      <c r="IY154" s="119"/>
      <c r="IZ154" s="119"/>
      <c r="JA154" s="119"/>
      <c r="JB154" s="119"/>
      <c r="JC154" s="119"/>
      <c r="JD154" s="119"/>
      <c r="JE154" s="119"/>
      <c r="JF154" s="119"/>
      <c r="JG154" s="119"/>
    </row>
    <row r="155" spans="1:267" s="117" customFormat="1" ht="69" customHeight="1" x14ac:dyDescent="0.2">
      <c r="A155" s="191">
        <v>86</v>
      </c>
      <c r="B155" s="175" t="s">
        <v>441</v>
      </c>
      <c r="C155" s="175" t="s">
        <v>49</v>
      </c>
      <c r="D155" s="176" t="s">
        <v>500</v>
      </c>
      <c r="E155" s="175">
        <v>1235</v>
      </c>
      <c r="F155" s="198" t="s">
        <v>501</v>
      </c>
      <c r="G155" s="185" t="s">
        <v>29</v>
      </c>
      <c r="H155" s="175" t="s">
        <v>36</v>
      </c>
      <c r="I155" s="176" t="s">
        <v>33</v>
      </c>
      <c r="J155" s="175" t="s">
        <v>49</v>
      </c>
      <c r="K155" s="176" t="s">
        <v>33</v>
      </c>
      <c r="L155" s="183">
        <v>650</v>
      </c>
      <c r="M155" s="180" t="s">
        <v>31</v>
      </c>
      <c r="N155" s="95">
        <v>195928.44</v>
      </c>
      <c r="O155" s="181">
        <v>44278</v>
      </c>
      <c r="P155" s="181">
        <v>44288</v>
      </c>
      <c r="Q155" s="190">
        <f t="shared" si="7"/>
        <v>3265.4740000000002</v>
      </c>
      <c r="R155" s="182" t="s">
        <v>39</v>
      </c>
      <c r="S155" s="48">
        <v>60</v>
      </c>
      <c r="T155" s="188">
        <f t="shared" si="8"/>
        <v>1</v>
      </c>
      <c r="U155" s="68">
        <v>195928.44</v>
      </c>
      <c r="V155" s="186" t="s">
        <v>502</v>
      </c>
      <c r="W155" s="186" t="s">
        <v>503</v>
      </c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19"/>
      <c r="AY155" s="119"/>
      <c r="AZ155" s="119"/>
      <c r="BA155" s="119"/>
      <c r="BB155" s="119"/>
      <c r="BC155" s="119"/>
      <c r="BD155" s="119"/>
      <c r="BE155" s="119"/>
      <c r="BF155" s="119"/>
      <c r="BG155" s="119"/>
      <c r="BH155" s="119"/>
      <c r="BI155" s="119"/>
      <c r="BJ155" s="119"/>
      <c r="BK155" s="119"/>
      <c r="BL155" s="119"/>
      <c r="BM155" s="119"/>
      <c r="BN155" s="119"/>
      <c r="BO155" s="119"/>
      <c r="BP155" s="119"/>
      <c r="BQ155" s="119"/>
      <c r="BR155" s="119"/>
      <c r="BS155" s="119"/>
      <c r="BT155" s="119"/>
      <c r="BU155" s="119"/>
      <c r="BV155" s="119"/>
      <c r="BW155" s="119"/>
      <c r="BX155" s="119"/>
      <c r="BY155" s="119"/>
      <c r="BZ155" s="119"/>
      <c r="CA155" s="119"/>
      <c r="CB155" s="119"/>
      <c r="CC155" s="119"/>
      <c r="CD155" s="119"/>
      <c r="CE155" s="119"/>
      <c r="CF155" s="119"/>
      <c r="CG155" s="119"/>
      <c r="CH155" s="119"/>
      <c r="CI155" s="119"/>
      <c r="CJ155" s="119"/>
      <c r="CK155" s="119"/>
      <c r="CL155" s="119"/>
      <c r="CM155" s="119"/>
      <c r="CN155" s="119"/>
      <c r="CO155" s="119"/>
      <c r="CP155" s="119"/>
      <c r="CQ155" s="119"/>
      <c r="CR155" s="119"/>
      <c r="CS155" s="119"/>
      <c r="CT155" s="119"/>
      <c r="CU155" s="119"/>
      <c r="CV155" s="119"/>
      <c r="CW155" s="119"/>
      <c r="CX155" s="119"/>
      <c r="CY155" s="119"/>
      <c r="CZ155" s="119"/>
      <c r="DA155" s="119"/>
      <c r="DB155" s="119"/>
      <c r="DC155" s="119"/>
      <c r="DD155" s="119"/>
      <c r="DE155" s="119"/>
      <c r="DF155" s="119"/>
      <c r="DG155" s="119"/>
      <c r="DH155" s="119"/>
      <c r="DI155" s="119"/>
      <c r="DJ155" s="119"/>
      <c r="DK155" s="119"/>
      <c r="DL155" s="119"/>
      <c r="DM155" s="119"/>
      <c r="DN155" s="119"/>
      <c r="DO155" s="119"/>
      <c r="DP155" s="119"/>
      <c r="DQ155" s="119"/>
      <c r="DR155" s="119"/>
      <c r="DS155" s="119"/>
      <c r="DT155" s="119"/>
      <c r="DU155" s="119"/>
      <c r="DV155" s="119"/>
      <c r="DW155" s="119"/>
      <c r="DX155" s="119"/>
      <c r="DY155" s="119"/>
      <c r="DZ155" s="119"/>
      <c r="EA155" s="119"/>
      <c r="EB155" s="119"/>
      <c r="EC155" s="119"/>
      <c r="ED155" s="119"/>
      <c r="EE155" s="119"/>
      <c r="EF155" s="119"/>
      <c r="EG155" s="119"/>
      <c r="EH155" s="119"/>
      <c r="EI155" s="119"/>
      <c r="EJ155" s="119"/>
      <c r="EK155" s="119"/>
      <c r="EL155" s="119"/>
      <c r="EM155" s="119"/>
      <c r="EN155" s="119"/>
      <c r="EO155" s="119"/>
      <c r="EP155" s="119"/>
      <c r="EQ155" s="119"/>
      <c r="ER155" s="119"/>
      <c r="ES155" s="119"/>
      <c r="ET155" s="119"/>
      <c r="EU155" s="119"/>
      <c r="EV155" s="119"/>
      <c r="EW155" s="119"/>
      <c r="EX155" s="119"/>
      <c r="EY155" s="119"/>
      <c r="EZ155" s="119"/>
      <c r="FA155" s="119"/>
      <c r="FB155" s="119"/>
      <c r="FC155" s="119"/>
      <c r="FD155" s="119"/>
      <c r="FE155" s="119"/>
      <c r="FF155" s="119"/>
      <c r="FG155" s="119"/>
      <c r="FH155" s="119"/>
      <c r="FI155" s="119"/>
      <c r="FJ155" s="119"/>
      <c r="FK155" s="119"/>
      <c r="FL155" s="119"/>
      <c r="FM155" s="119"/>
      <c r="FN155" s="119"/>
      <c r="FO155" s="119"/>
      <c r="FP155" s="119"/>
      <c r="FQ155" s="119"/>
      <c r="FR155" s="119"/>
      <c r="FS155" s="119"/>
      <c r="FT155" s="119"/>
      <c r="FU155" s="119"/>
      <c r="FV155" s="119"/>
      <c r="FW155" s="119"/>
      <c r="FX155" s="119"/>
      <c r="FY155" s="119"/>
      <c r="FZ155" s="119"/>
      <c r="GA155" s="119"/>
      <c r="GB155" s="119"/>
      <c r="GC155" s="119"/>
      <c r="GD155" s="119"/>
      <c r="GE155" s="119"/>
      <c r="GF155" s="119"/>
      <c r="GG155" s="119"/>
      <c r="GH155" s="119"/>
      <c r="GI155" s="119"/>
      <c r="GJ155" s="119"/>
      <c r="GK155" s="119"/>
      <c r="GL155" s="119"/>
      <c r="GM155" s="119"/>
      <c r="GN155" s="119"/>
      <c r="GO155" s="119"/>
      <c r="GP155" s="119"/>
      <c r="GQ155" s="119"/>
      <c r="GR155" s="119"/>
      <c r="GS155" s="119"/>
      <c r="GT155" s="119"/>
      <c r="GU155" s="119"/>
      <c r="GV155" s="119"/>
      <c r="GW155" s="119"/>
      <c r="GX155" s="119"/>
      <c r="GY155" s="119"/>
      <c r="GZ155" s="119"/>
      <c r="HA155" s="119"/>
      <c r="HB155" s="119"/>
      <c r="HC155" s="119"/>
      <c r="HD155" s="119"/>
      <c r="HE155" s="119"/>
      <c r="HF155" s="119"/>
      <c r="HG155" s="119"/>
      <c r="HH155" s="119"/>
      <c r="HI155" s="119"/>
      <c r="HJ155" s="119"/>
      <c r="HK155" s="119"/>
      <c r="HL155" s="119"/>
      <c r="HM155" s="119"/>
      <c r="HN155" s="119"/>
      <c r="HO155" s="119"/>
      <c r="HP155" s="119"/>
      <c r="HQ155" s="119"/>
      <c r="HR155" s="119"/>
      <c r="HS155" s="119"/>
      <c r="HT155" s="119"/>
      <c r="HU155" s="119"/>
      <c r="HV155" s="119"/>
      <c r="HW155" s="119"/>
      <c r="HX155" s="119"/>
      <c r="HY155" s="119"/>
      <c r="HZ155" s="119"/>
      <c r="IA155" s="119"/>
      <c r="IB155" s="119"/>
      <c r="IC155" s="119"/>
      <c r="ID155" s="119"/>
      <c r="IE155" s="119"/>
      <c r="IF155" s="119"/>
      <c r="IG155" s="119"/>
      <c r="IH155" s="119"/>
      <c r="II155" s="119"/>
      <c r="IJ155" s="119"/>
      <c r="IK155" s="119"/>
      <c r="IL155" s="119"/>
      <c r="IM155" s="119"/>
      <c r="IN155" s="119"/>
      <c r="IO155" s="119"/>
      <c r="IP155" s="119"/>
      <c r="IQ155" s="119"/>
      <c r="IR155" s="119"/>
      <c r="IS155" s="119"/>
      <c r="IT155" s="119"/>
      <c r="IU155" s="119"/>
      <c r="IV155" s="119"/>
      <c r="IW155" s="119"/>
      <c r="IX155" s="119"/>
      <c r="IY155" s="119"/>
      <c r="IZ155" s="119"/>
      <c r="JA155" s="119"/>
      <c r="JB155" s="119"/>
      <c r="JC155" s="119"/>
      <c r="JD155" s="119"/>
      <c r="JE155" s="119"/>
      <c r="JF155" s="119"/>
      <c r="JG155" s="119"/>
    </row>
    <row r="156" spans="1:267" s="117" customFormat="1" ht="69" customHeight="1" x14ac:dyDescent="0.2">
      <c r="A156" s="191">
        <v>87</v>
      </c>
      <c r="B156" s="175" t="s">
        <v>441</v>
      </c>
      <c r="C156" s="175" t="s">
        <v>49</v>
      </c>
      <c r="D156" s="176" t="s">
        <v>504</v>
      </c>
      <c r="E156" s="175">
        <v>1236</v>
      </c>
      <c r="F156" s="198" t="s">
        <v>505</v>
      </c>
      <c r="G156" s="185" t="s">
        <v>29</v>
      </c>
      <c r="H156" s="175" t="s">
        <v>48</v>
      </c>
      <c r="I156" s="176" t="s">
        <v>37</v>
      </c>
      <c r="J156" s="175" t="s">
        <v>49</v>
      </c>
      <c r="K156" s="176" t="s">
        <v>37</v>
      </c>
      <c r="L156" s="183">
        <v>185</v>
      </c>
      <c r="M156" s="180" t="s">
        <v>31</v>
      </c>
      <c r="N156" s="95">
        <v>530000</v>
      </c>
      <c r="O156" s="181">
        <v>44284</v>
      </c>
      <c r="P156" s="181">
        <v>44302</v>
      </c>
      <c r="Q156" s="190">
        <f t="shared" si="7"/>
        <v>530000</v>
      </c>
      <c r="R156" s="182" t="s">
        <v>32</v>
      </c>
      <c r="S156" s="48">
        <v>1</v>
      </c>
      <c r="T156" s="188">
        <f t="shared" si="8"/>
        <v>0.80916307547169808</v>
      </c>
      <c r="U156" s="68">
        <v>428856.43</v>
      </c>
      <c r="V156" s="186" t="s">
        <v>506</v>
      </c>
      <c r="W156" s="186" t="s">
        <v>507</v>
      </c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119"/>
      <c r="AS156" s="119"/>
      <c r="AT156" s="119"/>
      <c r="AU156" s="119"/>
      <c r="AV156" s="119"/>
      <c r="AW156" s="119"/>
      <c r="AX156" s="119"/>
      <c r="AY156" s="119"/>
      <c r="AZ156" s="119"/>
      <c r="BA156" s="119"/>
      <c r="BB156" s="119"/>
      <c r="BC156" s="119"/>
      <c r="BD156" s="119"/>
      <c r="BE156" s="119"/>
      <c r="BF156" s="119"/>
      <c r="BG156" s="119"/>
      <c r="BH156" s="119"/>
      <c r="BI156" s="119"/>
      <c r="BJ156" s="119"/>
      <c r="BK156" s="119"/>
      <c r="BL156" s="119"/>
      <c r="BM156" s="119"/>
      <c r="BN156" s="119"/>
      <c r="BO156" s="119"/>
      <c r="BP156" s="119"/>
      <c r="BQ156" s="119"/>
      <c r="BR156" s="119"/>
      <c r="BS156" s="119"/>
      <c r="BT156" s="119"/>
      <c r="BU156" s="119"/>
      <c r="BV156" s="119"/>
      <c r="BW156" s="119"/>
      <c r="BX156" s="119"/>
      <c r="BY156" s="119"/>
      <c r="BZ156" s="119"/>
      <c r="CA156" s="119"/>
      <c r="CB156" s="119"/>
      <c r="CC156" s="119"/>
      <c r="CD156" s="119"/>
      <c r="CE156" s="119"/>
      <c r="CF156" s="119"/>
      <c r="CG156" s="119"/>
      <c r="CH156" s="119"/>
      <c r="CI156" s="119"/>
      <c r="CJ156" s="119"/>
      <c r="CK156" s="119"/>
      <c r="CL156" s="119"/>
      <c r="CM156" s="119"/>
      <c r="CN156" s="119"/>
      <c r="CO156" s="119"/>
      <c r="CP156" s="119"/>
      <c r="CQ156" s="119"/>
      <c r="CR156" s="119"/>
      <c r="CS156" s="119"/>
      <c r="CT156" s="119"/>
      <c r="CU156" s="119"/>
      <c r="CV156" s="119"/>
      <c r="CW156" s="119"/>
      <c r="CX156" s="119"/>
      <c r="CY156" s="119"/>
      <c r="CZ156" s="119"/>
      <c r="DA156" s="119"/>
      <c r="DB156" s="119"/>
      <c r="DC156" s="119"/>
      <c r="DD156" s="119"/>
      <c r="DE156" s="119"/>
      <c r="DF156" s="119"/>
      <c r="DG156" s="119"/>
      <c r="DH156" s="119"/>
      <c r="DI156" s="119"/>
      <c r="DJ156" s="119"/>
      <c r="DK156" s="119"/>
      <c r="DL156" s="119"/>
      <c r="DM156" s="119"/>
      <c r="DN156" s="119"/>
      <c r="DO156" s="119"/>
      <c r="DP156" s="119"/>
      <c r="DQ156" s="119"/>
      <c r="DR156" s="119"/>
      <c r="DS156" s="119"/>
      <c r="DT156" s="119"/>
      <c r="DU156" s="119"/>
      <c r="DV156" s="119"/>
      <c r="DW156" s="119"/>
      <c r="DX156" s="119"/>
      <c r="DY156" s="119"/>
      <c r="DZ156" s="119"/>
      <c r="EA156" s="119"/>
      <c r="EB156" s="119"/>
      <c r="EC156" s="119"/>
      <c r="ED156" s="119"/>
      <c r="EE156" s="119"/>
      <c r="EF156" s="119"/>
      <c r="EG156" s="119"/>
      <c r="EH156" s="119"/>
      <c r="EI156" s="119"/>
      <c r="EJ156" s="119"/>
      <c r="EK156" s="119"/>
      <c r="EL156" s="119"/>
      <c r="EM156" s="119"/>
      <c r="EN156" s="119"/>
      <c r="EO156" s="119"/>
      <c r="EP156" s="119"/>
      <c r="EQ156" s="119"/>
      <c r="ER156" s="119"/>
      <c r="ES156" s="119"/>
      <c r="ET156" s="119"/>
      <c r="EU156" s="119"/>
      <c r="EV156" s="119"/>
      <c r="EW156" s="119"/>
      <c r="EX156" s="119"/>
      <c r="EY156" s="119"/>
      <c r="EZ156" s="119"/>
      <c r="FA156" s="119"/>
      <c r="FB156" s="119"/>
      <c r="FC156" s="119"/>
      <c r="FD156" s="119"/>
      <c r="FE156" s="119"/>
      <c r="FF156" s="119"/>
      <c r="FG156" s="119"/>
      <c r="FH156" s="119"/>
      <c r="FI156" s="119"/>
      <c r="FJ156" s="119"/>
      <c r="FK156" s="119"/>
      <c r="FL156" s="119"/>
      <c r="FM156" s="119"/>
      <c r="FN156" s="119"/>
      <c r="FO156" s="119"/>
      <c r="FP156" s="119"/>
      <c r="FQ156" s="119"/>
      <c r="FR156" s="119"/>
      <c r="FS156" s="119"/>
      <c r="FT156" s="119"/>
      <c r="FU156" s="119"/>
      <c r="FV156" s="119"/>
      <c r="FW156" s="119"/>
      <c r="FX156" s="119"/>
      <c r="FY156" s="119"/>
      <c r="FZ156" s="119"/>
      <c r="GA156" s="119"/>
      <c r="GB156" s="119"/>
      <c r="GC156" s="119"/>
      <c r="GD156" s="119"/>
      <c r="GE156" s="119"/>
      <c r="GF156" s="119"/>
      <c r="GG156" s="119"/>
      <c r="GH156" s="119"/>
      <c r="GI156" s="119"/>
      <c r="GJ156" s="119"/>
      <c r="GK156" s="119"/>
      <c r="GL156" s="119"/>
      <c r="GM156" s="119"/>
      <c r="GN156" s="119"/>
      <c r="GO156" s="119"/>
      <c r="GP156" s="119"/>
      <c r="GQ156" s="119"/>
      <c r="GR156" s="119"/>
      <c r="GS156" s="119"/>
      <c r="GT156" s="119"/>
      <c r="GU156" s="119"/>
      <c r="GV156" s="119"/>
      <c r="GW156" s="119"/>
      <c r="GX156" s="119"/>
      <c r="GY156" s="119"/>
      <c r="GZ156" s="119"/>
      <c r="HA156" s="119"/>
      <c r="HB156" s="119"/>
      <c r="HC156" s="119"/>
      <c r="HD156" s="119"/>
      <c r="HE156" s="119"/>
      <c r="HF156" s="119"/>
      <c r="HG156" s="119"/>
      <c r="HH156" s="119"/>
      <c r="HI156" s="119"/>
      <c r="HJ156" s="119"/>
      <c r="HK156" s="119"/>
      <c r="HL156" s="119"/>
      <c r="HM156" s="119"/>
      <c r="HN156" s="119"/>
      <c r="HO156" s="119"/>
      <c r="HP156" s="119"/>
      <c r="HQ156" s="119"/>
      <c r="HR156" s="119"/>
      <c r="HS156" s="119"/>
      <c r="HT156" s="119"/>
      <c r="HU156" s="119"/>
      <c r="HV156" s="119"/>
      <c r="HW156" s="119"/>
      <c r="HX156" s="119"/>
      <c r="HY156" s="119"/>
      <c r="HZ156" s="119"/>
      <c r="IA156" s="119"/>
      <c r="IB156" s="119"/>
      <c r="IC156" s="119"/>
      <c r="ID156" s="119"/>
      <c r="IE156" s="119"/>
      <c r="IF156" s="119"/>
      <c r="IG156" s="119"/>
      <c r="IH156" s="119"/>
      <c r="II156" s="119"/>
      <c r="IJ156" s="119"/>
      <c r="IK156" s="119"/>
      <c r="IL156" s="119"/>
      <c r="IM156" s="119"/>
      <c r="IN156" s="119"/>
      <c r="IO156" s="119"/>
      <c r="IP156" s="119"/>
      <c r="IQ156" s="119"/>
      <c r="IR156" s="119"/>
      <c r="IS156" s="119"/>
      <c r="IT156" s="119"/>
      <c r="IU156" s="119"/>
      <c r="IV156" s="119"/>
      <c r="IW156" s="119"/>
      <c r="IX156" s="119"/>
      <c r="IY156" s="119"/>
      <c r="IZ156" s="119"/>
      <c r="JA156" s="119"/>
      <c r="JB156" s="119"/>
      <c r="JC156" s="119"/>
      <c r="JD156" s="119"/>
      <c r="JE156" s="119"/>
      <c r="JF156" s="119"/>
      <c r="JG156" s="119"/>
    </row>
    <row r="157" spans="1:267" ht="63.75" customHeight="1" thickBot="1" x14ac:dyDescent="0.25">
      <c r="A157" s="209">
        <v>88</v>
      </c>
      <c r="B157" s="192" t="s">
        <v>441</v>
      </c>
      <c r="C157" s="192" t="s">
        <v>49</v>
      </c>
      <c r="D157" s="220" t="s">
        <v>508</v>
      </c>
      <c r="E157" s="192">
        <v>1237</v>
      </c>
      <c r="F157" s="276" t="s">
        <v>509</v>
      </c>
      <c r="G157" s="207" t="s">
        <v>29</v>
      </c>
      <c r="H157" s="209" t="s">
        <v>48</v>
      </c>
      <c r="I157" s="220" t="s">
        <v>37</v>
      </c>
      <c r="J157" s="192" t="s">
        <v>49</v>
      </c>
      <c r="K157" s="220" t="s">
        <v>37</v>
      </c>
      <c r="L157" s="270">
        <v>185</v>
      </c>
      <c r="M157" s="211" t="s">
        <v>31</v>
      </c>
      <c r="N157" s="108">
        <v>125900</v>
      </c>
      <c r="O157" s="222">
        <v>44284</v>
      </c>
      <c r="P157" s="222">
        <v>44302</v>
      </c>
      <c r="Q157" s="216">
        <f t="shared" si="7"/>
        <v>228.90909090909091</v>
      </c>
      <c r="R157" s="215" t="s">
        <v>39</v>
      </c>
      <c r="S157" s="113">
        <v>550</v>
      </c>
      <c r="T157" s="218">
        <f t="shared" si="8"/>
        <v>0.90635416997617158</v>
      </c>
      <c r="U157" s="277">
        <v>114109.99</v>
      </c>
      <c r="V157" s="214" t="s">
        <v>510</v>
      </c>
      <c r="W157" s="214" t="s">
        <v>511</v>
      </c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119"/>
      <c r="AR157" s="119"/>
      <c r="AS157" s="119"/>
      <c r="AT157" s="119"/>
      <c r="AU157" s="119"/>
      <c r="AV157" s="119"/>
      <c r="AW157" s="119"/>
      <c r="AX157" s="119"/>
      <c r="AY157" s="119"/>
      <c r="AZ157" s="119"/>
      <c r="BA157" s="119"/>
      <c r="BB157" s="119"/>
      <c r="BC157" s="119"/>
      <c r="BD157" s="119"/>
      <c r="BE157" s="119"/>
      <c r="BF157" s="119"/>
      <c r="BG157" s="119"/>
      <c r="BH157" s="119"/>
      <c r="BI157" s="119"/>
      <c r="BJ157" s="119"/>
      <c r="BK157" s="119"/>
      <c r="BL157" s="119"/>
      <c r="BM157" s="119"/>
      <c r="BN157" s="119"/>
      <c r="BO157" s="119"/>
      <c r="BP157" s="119"/>
      <c r="BQ157" s="119"/>
      <c r="BR157" s="119"/>
      <c r="BS157" s="119"/>
      <c r="BT157" s="119"/>
      <c r="BU157" s="119"/>
      <c r="BV157" s="119"/>
      <c r="BW157" s="119"/>
      <c r="BX157" s="119"/>
      <c r="BY157" s="119"/>
      <c r="BZ157" s="119"/>
      <c r="CA157" s="119"/>
      <c r="CB157" s="119"/>
      <c r="CC157" s="119"/>
      <c r="CD157" s="119"/>
      <c r="CE157" s="119"/>
      <c r="CF157" s="119"/>
      <c r="CG157" s="119"/>
      <c r="CH157" s="119"/>
      <c r="CI157" s="119"/>
      <c r="CJ157" s="119"/>
      <c r="CK157" s="119"/>
      <c r="CL157" s="119"/>
      <c r="CM157" s="119"/>
      <c r="CN157" s="119"/>
      <c r="CO157" s="119"/>
      <c r="CP157" s="119"/>
      <c r="CQ157" s="119"/>
      <c r="CR157" s="119"/>
      <c r="CS157" s="119"/>
      <c r="CT157" s="119"/>
      <c r="CU157" s="119"/>
      <c r="CV157" s="119"/>
      <c r="CW157" s="119"/>
      <c r="CX157" s="119"/>
      <c r="CY157" s="119"/>
      <c r="CZ157" s="119"/>
      <c r="DA157" s="119"/>
      <c r="DB157" s="119"/>
      <c r="DC157" s="119"/>
      <c r="DD157" s="119"/>
      <c r="DE157" s="119"/>
      <c r="DF157" s="119"/>
      <c r="DG157" s="119"/>
      <c r="DH157" s="119"/>
      <c r="DI157" s="119"/>
      <c r="DJ157" s="119"/>
      <c r="DK157" s="119"/>
      <c r="DL157" s="119"/>
      <c r="DM157" s="119"/>
      <c r="DN157" s="119"/>
      <c r="DO157" s="119"/>
      <c r="DP157" s="119"/>
      <c r="DQ157" s="119"/>
      <c r="DR157" s="119"/>
      <c r="DS157" s="119"/>
      <c r="DT157" s="119"/>
      <c r="DU157" s="119"/>
      <c r="DV157" s="119"/>
      <c r="DW157" s="119"/>
      <c r="DX157" s="119"/>
      <c r="DY157" s="119"/>
      <c r="DZ157" s="119"/>
      <c r="EA157" s="119"/>
      <c r="EB157" s="119"/>
      <c r="EC157" s="119"/>
      <c r="ED157" s="119"/>
      <c r="EE157" s="119"/>
      <c r="EF157" s="119"/>
      <c r="EG157" s="119"/>
      <c r="EH157" s="119"/>
      <c r="EI157" s="119"/>
      <c r="EJ157" s="119"/>
      <c r="EK157" s="119"/>
      <c r="EL157" s="119"/>
      <c r="EM157" s="119"/>
      <c r="EN157" s="119"/>
      <c r="EO157" s="119"/>
      <c r="EP157" s="119"/>
      <c r="EQ157" s="119"/>
      <c r="ER157" s="119"/>
      <c r="ES157" s="119"/>
      <c r="ET157" s="119"/>
      <c r="EU157" s="119"/>
      <c r="EV157" s="119"/>
      <c r="EW157" s="119"/>
      <c r="EX157" s="119"/>
      <c r="EY157" s="119"/>
      <c r="EZ157" s="119"/>
      <c r="FA157" s="119"/>
      <c r="FB157" s="119"/>
      <c r="FC157" s="119"/>
      <c r="FD157" s="119"/>
      <c r="FE157" s="119"/>
      <c r="FF157" s="119"/>
      <c r="FG157" s="119"/>
      <c r="FH157" s="119"/>
      <c r="FI157" s="119"/>
      <c r="FJ157" s="119"/>
      <c r="FK157" s="119"/>
      <c r="FL157" s="119"/>
      <c r="FM157" s="119"/>
      <c r="FN157" s="119"/>
      <c r="FO157" s="119"/>
      <c r="FP157" s="119"/>
      <c r="FQ157" s="119"/>
      <c r="FR157" s="119"/>
      <c r="FS157" s="119"/>
      <c r="FT157" s="119"/>
      <c r="FU157" s="119"/>
      <c r="FV157" s="119"/>
      <c r="FW157" s="119"/>
      <c r="FX157" s="119"/>
      <c r="FY157" s="119"/>
      <c r="FZ157" s="119"/>
      <c r="GA157" s="119"/>
      <c r="GB157" s="119"/>
      <c r="GC157" s="119"/>
      <c r="GD157" s="119"/>
      <c r="GE157" s="119"/>
      <c r="GF157" s="119"/>
      <c r="GG157" s="119"/>
      <c r="GH157" s="119"/>
      <c r="GI157" s="119"/>
      <c r="GJ157" s="119"/>
      <c r="GK157" s="119"/>
      <c r="GL157" s="119"/>
      <c r="GM157" s="119"/>
      <c r="GN157" s="119"/>
      <c r="GO157" s="119"/>
      <c r="GP157" s="119"/>
      <c r="GQ157" s="119"/>
      <c r="GR157" s="119"/>
      <c r="GS157" s="119"/>
      <c r="GT157" s="119"/>
      <c r="GU157" s="119"/>
      <c r="GV157" s="119"/>
      <c r="GW157" s="119"/>
      <c r="GX157" s="119"/>
      <c r="GY157" s="119"/>
      <c r="GZ157" s="119"/>
      <c r="HA157" s="119"/>
      <c r="HB157" s="119"/>
      <c r="HC157" s="119"/>
      <c r="HD157" s="119"/>
      <c r="HE157" s="119"/>
      <c r="HF157" s="119"/>
      <c r="HG157" s="119"/>
      <c r="HH157" s="119"/>
      <c r="HI157" s="119"/>
      <c r="HJ157" s="119"/>
      <c r="HK157" s="119"/>
      <c r="HL157" s="119"/>
      <c r="HM157" s="119"/>
      <c r="HN157" s="119"/>
      <c r="HO157" s="119"/>
      <c r="HP157" s="119"/>
      <c r="HQ157" s="119"/>
      <c r="HR157" s="119"/>
      <c r="HS157" s="119"/>
      <c r="HT157" s="119"/>
      <c r="HU157" s="119"/>
      <c r="HV157" s="119"/>
      <c r="HW157" s="119"/>
      <c r="HX157" s="119"/>
      <c r="HY157" s="119"/>
      <c r="HZ157" s="119"/>
      <c r="IA157" s="119"/>
      <c r="IB157" s="119"/>
      <c r="IC157" s="119"/>
      <c r="ID157" s="119"/>
      <c r="IE157" s="119"/>
      <c r="IF157" s="119"/>
      <c r="IG157" s="119"/>
      <c r="IH157" s="119"/>
      <c r="II157" s="119"/>
      <c r="IJ157" s="119"/>
      <c r="IK157" s="119"/>
      <c r="IL157" s="119"/>
      <c r="IM157" s="119"/>
      <c r="IN157" s="119"/>
      <c r="IO157" s="119"/>
      <c r="IP157" s="119"/>
      <c r="IQ157" s="119"/>
      <c r="IR157" s="119"/>
      <c r="IS157" s="119"/>
      <c r="IT157" s="119"/>
      <c r="IU157" s="119"/>
      <c r="IV157" s="119"/>
      <c r="IW157" s="119"/>
      <c r="IX157" s="119"/>
      <c r="IY157" s="119"/>
      <c r="IZ157" s="119"/>
      <c r="JA157" s="119"/>
      <c r="JB157" s="119"/>
      <c r="JC157" s="119"/>
      <c r="JD157" s="119"/>
      <c r="JE157" s="119"/>
      <c r="JF157" s="119"/>
      <c r="JG157" s="119"/>
    </row>
    <row r="158" spans="1:267" ht="24.75" customHeight="1" thickBot="1" x14ac:dyDescent="0.25">
      <c r="A158" s="449" t="s">
        <v>716</v>
      </c>
      <c r="B158" s="450"/>
      <c r="C158" s="450"/>
      <c r="D158" s="450"/>
      <c r="E158" s="450"/>
      <c r="F158" s="450"/>
      <c r="G158" s="450"/>
      <c r="H158" s="450"/>
      <c r="I158" s="450"/>
      <c r="J158" s="450"/>
      <c r="K158" s="450"/>
      <c r="L158" s="450"/>
      <c r="M158" s="450"/>
      <c r="N158" s="450"/>
      <c r="O158" s="450"/>
      <c r="P158" s="450"/>
      <c r="Q158" s="450"/>
      <c r="R158" s="450"/>
      <c r="S158" s="450"/>
      <c r="T158" s="450"/>
      <c r="U158" s="450"/>
      <c r="V158" s="450"/>
      <c r="W158" s="451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119"/>
      <c r="AR158" s="119"/>
      <c r="AS158" s="119"/>
      <c r="AT158" s="119"/>
      <c r="AU158" s="119"/>
      <c r="AV158" s="119"/>
      <c r="AW158" s="119"/>
      <c r="AX158" s="119"/>
      <c r="AY158" s="119"/>
      <c r="AZ158" s="119"/>
      <c r="BA158" s="119"/>
      <c r="BB158" s="119"/>
      <c r="BC158" s="119"/>
      <c r="BD158" s="119"/>
      <c r="BE158" s="119"/>
      <c r="BF158" s="119"/>
      <c r="BG158" s="119"/>
      <c r="BH158" s="119"/>
      <c r="BI158" s="119"/>
      <c r="BJ158" s="119"/>
      <c r="BK158" s="119"/>
      <c r="BL158" s="119"/>
      <c r="BM158" s="119"/>
      <c r="BN158" s="119"/>
      <c r="BO158" s="119"/>
      <c r="BP158" s="119"/>
      <c r="BQ158" s="119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19"/>
      <c r="CB158" s="119"/>
      <c r="CC158" s="119"/>
      <c r="CD158" s="119"/>
      <c r="CE158" s="119"/>
      <c r="CF158" s="119"/>
      <c r="CG158" s="119"/>
      <c r="CH158" s="119"/>
      <c r="CI158" s="119"/>
      <c r="CJ158" s="119"/>
      <c r="CK158" s="119"/>
      <c r="CL158" s="119"/>
      <c r="CM158" s="119"/>
      <c r="CN158" s="119"/>
      <c r="CO158" s="119"/>
      <c r="CP158" s="119"/>
      <c r="CQ158" s="119"/>
      <c r="CR158" s="119"/>
      <c r="CS158" s="119"/>
      <c r="CT158" s="119"/>
      <c r="CU158" s="119"/>
      <c r="CV158" s="119"/>
      <c r="CW158" s="119"/>
      <c r="CX158" s="119"/>
      <c r="CY158" s="119"/>
      <c r="CZ158" s="119"/>
      <c r="DA158" s="119"/>
      <c r="DB158" s="119"/>
      <c r="DC158" s="119"/>
      <c r="DD158" s="119"/>
      <c r="DE158" s="119"/>
      <c r="DF158" s="119"/>
      <c r="DG158" s="119"/>
      <c r="DH158" s="119"/>
      <c r="DI158" s="119"/>
      <c r="DJ158" s="119"/>
      <c r="DK158" s="119"/>
      <c r="DL158" s="119"/>
      <c r="DM158" s="119"/>
      <c r="DN158" s="119"/>
      <c r="DO158" s="119"/>
      <c r="DP158" s="119"/>
      <c r="DQ158" s="119"/>
      <c r="DR158" s="119"/>
      <c r="DS158" s="119"/>
      <c r="DT158" s="119"/>
      <c r="DU158" s="119"/>
      <c r="DV158" s="119"/>
      <c r="DW158" s="119"/>
      <c r="DX158" s="119"/>
      <c r="DY158" s="119"/>
      <c r="DZ158" s="119"/>
      <c r="EA158" s="119"/>
      <c r="EB158" s="119"/>
      <c r="EC158" s="119"/>
      <c r="ED158" s="119"/>
      <c r="EE158" s="119"/>
      <c r="EF158" s="119"/>
      <c r="EG158" s="119"/>
      <c r="EH158" s="119"/>
      <c r="EI158" s="119"/>
      <c r="EJ158" s="119"/>
      <c r="EK158" s="119"/>
      <c r="EL158" s="119"/>
      <c r="EM158" s="119"/>
      <c r="EN158" s="119"/>
      <c r="EO158" s="119"/>
      <c r="EP158" s="119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19"/>
      <c r="FA158" s="119"/>
      <c r="FB158" s="119"/>
      <c r="FC158" s="119"/>
      <c r="FD158" s="119"/>
      <c r="FE158" s="119"/>
      <c r="FF158" s="119"/>
      <c r="FG158" s="119"/>
      <c r="FH158" s="119"/>
      <c r="FI158" s="119"/>
      <c r="FJ158" s="119"/>
      <c r="FK158" s="119"/>
      <c r="FL158" s="119"/>
      <c r="FM158" s="119"/>
      <c r="FN158" s="119"/>
      <c r="FO158" s="119"/>
      <c r="FP158" s="119"/>
      <c r="FQ158" s="119"/>
      <c r="FR158" s="119"/>
      <c r="FS158" s="119"/>
      <c r="FT158" s="119"/>
      <c r="FU158" s="119"/>
      <c r="FV158" s="119"/>
      <c r="FW158" s="119"/>
      <c r="FX158" s="119"/>
      <c r="FY158" s="119"/>
      <c r="FZ158" s="119"/>
      <c r="GA158" s="119"/>
      <c r="GB158" s="119"/>
      <c r="GC158" s="119"/>
      <c r="GD158" s="119"/>
      <c r="GE158" s="119"/>
      <c r="GF158" s="119"/>
      <c r="GG158" s="119"/>
      <c r="GH158" s="119"/>
      <c r="GI158" s="119"/>
      <c r="GJ158" s="119"/>
      <c r="GK158" s="119"/>
      <c r="GL158" s="119"/>
      <c r="GM158" s="119"/>
      <c r="GN158" s="119"/>
      <c r="GO158" s="119"/>
      <c r="GP158" s="119"/>
      <c r="GQ158" s="119"/>
      <c r="GR158" s="119"/>
      <c r="GS158" s="119"/>
      <c r="GT158" s="119"/>
      <c r="GU158" s="119"/>
      <c r="GV158" s="119"/>
      <c r="GW158" s="119"/>
      <c r="GX158" s="119"/>
      <c r="GY158" s="119"/>
      <c r="GZ158" s="119"/>
      <c r="HA158" s="119"/>
      <c r="HB158" s="119"/>
      <c r="HC158" s="119"/>
      <c r="HD158" s="119"/>
      <c r="HE158" s="119"/>
      <c r="HF158" s="119"/>
      <c r="HG158" s="119"/>
      <c r="HH158" s="119"/>
      <c r="HI158" s="119"/>
      <c r="HJ158" s="119"/>
      <c r="HK158" s="119"/>
      <c r="HL158" s="119"/>
      <c r="HM158" s="119"/>
      <c r="HN158" s="119"/>
      <c r="HO158" s="119"/>
      <c r="HP158" s="119"/>
      <c r="HQ158" s="119"/>
      <c r="HR158" s="119"/>
      <c r="HS158" s="119"/>
      <c r="HT158" s="119"/>
      <c r="HU158" s="119"/>
      <c r="HV158" s="119"/>
      <c r="HW158" s="119"/>
      <c r="HX158" s="119"/>
      <c r="HY158" s="119"/>
      <c r="HZ158" s="119"/>
      <c r="IA158" s="119"/>
      <c r="IB158" s="119"/>
      <c r="IC158" s="119"/>
      <c r="ID158" s="119"/>
      <c r="IE158" s="119"/>
      <c r="IF158" s="119"/>
      <c r="IG158" s="119"/>
      <c r="IH158" s="119"/>
      <c r="II158" s="119"/>
      <c r="IJ158" s="119"/>
      <c r="IK158" s="119"/>
      <c r="IL158" s="119"/>
      <c r="IM158" s="119"/>
      <c r="IN158" s="119"/>
      <c r="IO158" s="119"/>
      <c r="IP158" s="119"/>
      <c r="IQ158" s="119"/>
      <c r="IR158" s="119"/>
      <c r="IS158" s="119"/>
      <c r="IT158" s="119"/>
      <c r="IU158" s="119"/>
      <c r="IV158" s="119"/>
      <c r="IW158" s="119"/>
      <c r="IX158" s="119"/>
      <c r="IY158" s="119"/>
      <c r="IZ158" s="119"/>
      <c r="JA158" s="119"/>
      <c r="JB158" s="119"/>
      <c r="JC158" s="119"/>
      <c r="JD158" s="119"/>
      <c r="JE158" s="119"/>
      <c r="JF158" s="119"/>
      <c r="JG158" s="119"/>
    </row>
    <row r="159" spans="1:267" ht="63.75" customHeight="1" x14ac:dyDescent="0.2">
      <c r="A159" s="381">
        <v>89</v>
      </c>
      <c r="B159" s="381" t="s">
        <v>609</v>
      </c>
      <c r="C159" s="382" t="s">
        <v>47</v>
      </c>
      <c r="D159" s="382" t="s">
        <v>610</v>
      </c>
      <c r="E159" s="383" t="s">
        <v>611</v>
      </c>
      <c r="F159" s="197" t="s">
        <v>612</v>
      </c>
      <c r="G159" s="453" t="s">
        <v>29</v>
      </c>
      <c r="H159" s="454" t="s">
        <v>36</v>
      </c>
      <c r="I159" s="382" t="s">
        <v>33</v>
      </c>
      <c r="J159" s="382" t="s">
        <v>47</v>
      </c>
      <c r="K159" s="382" t="s">
        <v>33</v>
      </c>
      <c r="L159" s="394">
        <v>185</v>
      </c>
      <c r="M159" s="382" t="s">
        <v>31</v>
      </c>
      <c r="N159" s="126">
        <v>190890</v>
      </c>
      <c r="O159" s="396">
        <v>44291</v>
      </c>
      <c r="P159" s="409">
        <v>44344</v>
      </c>
      <c r="Q159" s="217">
        <f t="shared" si="7"/>
        <v>135</v>
      </c>
      <c r="R159" s="200" t="s">
        <v>34</v>
      </c>
      <c r="S159" s="128">
        <v>1414</v>
      </c>
      <c r="T159" s="420">
        <f>U159*100%/424200</f>
        <v>0.45442623762376233</v>
      </c>
      <c r="U159" s="392">
        <v>192767.61</v>
      </c>
      <c r="V159" s="393" t="s">
        <v>613</v>
      </c>
      <c r="W159" s="393" t="s">
        <v>614</v>
      </c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119"/>
      <c r="AR159" s="119"/>
      <c r="AS159" s="119"/>
      <c r="AT159" s="119"/>
      <c r="AU159" s="119"/>
      <c r="AV159" s="119"/>
      <c r="AW159" s="119"/>
      <c r="AX159" s="119"/>
      <c r="AY159" s="119"/>
      <c r="AZ159" s="119"/>
      <c r="BA159" s="119"/>
      <c r="BB159" s="119"/>
      <c r="BC159" s="119"/>
      <c r="BD159" s="119"/>
      <c r="BE159" s="119"/>
      <c r="BF159" s="119"/>
      <c r="BG159" s="119"/>
      <c r="BH159" s="119"/>
      <c r="BI159" s="119"/>
      <c r="BJ159" s="119"/>
      <c r="BK159" s="119"/>
      <c r="BL159" s="119"/>
      <c r="BM159" s="119"/>
      <c r="BN159" s="119"/>
      <c r="BO159" s="119"/>
      <c r="BP159" s="119"/>
      <c r="BQ159" s="119"/>
      <c r="BR159" s="119"/>
      <c r="BS159" s="119"/>
      <c r="BT159" s="119"/>
      <c r="BU159" s="119"/>
      <c r="BV159" s="119"/>
      <c r="BW159" s="119"/>
      <c r="BX159" s="119"/>
      <c r="BY159" s="119"/>
      <c r="BZ159" s="119"/>
      <c r="CA159" s="119"/>
      <c r="CB159" s="119"/>
      <c r="CC159" s="119"/>
      <c r="CD159" s="119"/>
      <c r="CE159" s="119"/>
      <c r="CF159" s="119"/>
      <c r="CG159" s="119"/>
      <c r="CH159" s="119"/>
      <c r="CI159" s="119"/>
      <c r="CJ159" s="119"/>
      <c r="CK159" s="119"/>
      <c r="CL159" s="119"/>
      <c r="CM159" s="119"/>
      <c r="CN159" s="119"/>
      <c r="CO159" s="119"/>
      <c r="CP159" s="119"/>
      <c r="CQ159" s="119"/>
      <c r="CR159" s="119"/>
      <c r="CS159" s="119"/>
      <c r="CT159" s="119"/>
      <c r="CU159" s="119"/>
      <c r="CV159" s="119"/>
      <c r="CW159" s="119"/>
      <c r="CX159" s="119"/>
      <c r="CY159" s="119"/>
      <c r="CZ159" s="119"/>
      <c r="DA159" s="119"/>
      <c r="DB159" s="119"/>
      <c r="DC159" s="119"/>
      <c r="DD159" s="119"/>
      <c r="DE159" s="119"/>
      <c r="DF159" s="119"/>
      <c r="DG159" s="119"/>
      <c r="DH159" s="119"/>
      <c r="DI159" s="119"/>
      <c r="DJ159" s="119"/>
      <c r="DK159" s="119"/>
      <c r="DL159" s="119"/>
      <c r="DM159" s="119"/>
      <c r="DN159" s="119"/>
      <c r="DO159" s="119"/>
      <c r="DP159" s="119"/>
      <c r="DQ159" s="119"/>
      <c r="DR159" s="119"/>
      <c r="DS159" s="119"/>
      <c r="DT159" s="119"/>
      <c r="DU159" s="119"/>
      <c r="DV159" s="119"/>
      <c r="DW159" s="119"/>
      <c r="DX159" s="119"/>
      <c r="DY159" s="119"/>
      <c r="DZ159" s="119"/>
      <c r="EA159" s="119"/>
      <c r="EB159" s="119"/>
      <c r="EC159" s="119"/>
      <c r="ED159" s="119"/>
      <c r="EE159" s="119"/>
      <c r="EF159" s="119"/>
      <c r="EG159" s="119"/>
      <c r="EH159" s="119"/>
      <c r="EI159" s="119"/>
      <c r="EJ159" s="119"/>
      <c r="EK159" s="119"/>
      <c r="EL159" s="119"/>
      <c r="EM159" s="119"/>
      <c r="EN159" s="119"/>
      <c r="EO159" s="119"/>
      <c r="EP159" s="119"/>
      <c r="EQ159" s="119"/>
      <c r="ER159" s="119"/>
      <c r="ES159" s="119"/>
      <c r="ET159" s="119"/>
      <c r="EU159" s="119"/>
      <c r="EV159" s="119"/>
      <c r="EW159" s="119"/>
      <c r="EX159" s="119"/>
      <c r="EY159" s="119"/>
      <c r="EZ159" s="119"/>
      <c r="FA159" s="119"/>
      <c r="FB159" s="119"/>
      <c r="FC159" s="119"/>
      <c r="FD159" s="119"/>
      <c r="FE159" s="119"/>
      <c r="FF159" s="119"/>
      <c r="FG159" s="119"/>
      <c r="FH159" s="119"/>
      <c r="FI159" s="119"/>
      <c r="FJ159" s="119"/>
      <c r="FK159" s="119"/>
      <c r="FL159" s="119"/>
      <c r="FM159" s="119"/>
      <c r="FN159" s="119"/>
      <c r="FO159" s="119"/>
      <c r="FP159" s="119"/>
      <c r="FQ159" s="119"/>
      <c r="FR159" s="119"/>
      <c r="FS159" s="119"/>
      <c r="FT159" s="119"/>
      <c r="FU159" s="119"/>
      <c r="FV159" s="119"/>
      <c r="FW159" s="119"/>
      <c r="FX159" s="119"/>
      <c r="FY159" s="119"/>
      <c r="FZ159" s="119"/>
      <c r="GA159" s="119"/>
      <c r="GB159" s="119"/>
      <c r="GC159" s="119"/>
      <c r="GD159" s="119"/>
      <c r="GE159" s="119"/>
      <c r="GF159" s="119"/>
      <c r="GG159" s="119"/>
      <c r="GH159" s="119"/>
      <c r="GI159" s="119"/>
      <c r="GJ159" s="119"/>
      <c r="GK159" s="119"/>
      <c r="GL159" s="119"/>
      <c r="GM159" s="119"/>
      <c r="GN159" s="119"/>
      <c r="GO159" s="119"/>
      <c r="GP159" s="119"/>
      <c r="GQ159" s="119"/>
      <c r="GR159" s="119"/>
      <c r="GS159" s="119"/>
      <c r="GT159" s="119"/>
      <c r="GU159" s="119"/>
      <c r="GV159" s="119"/>
      <c r="GW159" s="119"/>
      <c r="GX159" s="119"/>
      <c r="GY159" s="119"/>
      <c r="GZ159" s="119"/>
      <c r="HA159" s="119"/>
      <c r="HB159" s="119"/>
      <c r="HC159" s="119"/>
      <c r="HD159" s="119"/>
      <c r="HE159" s="119"/>
      <c r="HF159" s="119"/>
      <c r="HG159" s="119"/>
      <c r="HH159" s="119"/>
      <c r="HI159" s="119"/>
      <c r="HJ159" s="119"/>
      <c r="HK159" s="119"/>
      <c r="HL159" s="119"/>
      <c r="HM159" s="119"/>
      <c r="HN159" s="119"/>
      <c r="HO159" s="119"/>
      <c r="HP159" s="119"/>
      <c r="HQ159" s="119"/>
      <c r="HR159" s="119"/>
      <c r="HS159" s="119"/>
      <c r="HT159" s="119"/>
      <c r="HU159" s="119"/>
      <c r="HV159" s="119"/>
      <c r="HW159" s="119"/>
      <c r="HX159" s="119"/>
      <c r="HY159" s="119"/>
      <c r="HZ159" s="119"/>
      <c r="IA159" s="119"/>
      <c r="IB159" s="119"/>
      <c r="IC159" s="119"/>
      <c r="ID159" s="119"/>
      <c r="IE159" s="119"/>
      <c r="IF159" s="119"/>
      <c r="IG159" s="119"/>
      <c r="IH159" s="119"/>
      <c r="II159" s="119"/>
      <c r="IJ159" s="119"/>
      <c r="IK159" s="119"/>
      <c r="IL159" s="119"/>
      <c r="IM159" s="119"/>
      <c r="IN159" s="119"/>
      <c r="IO159" s="119"/>
      <c r="IP159" s="119"/>
      <c r="IQ159" s="119"/>
      <c r="IR159" s="119"/>
      <c r="IS159" s="119"/>
      <c r="IT159" s="119"/>
      <c r="IU159" s="119"/>
      <c r="IV159" s="119"/>
      <c r="IW159" s="119"/>
      <c r="IX159" s="119"/>
      <c r="IY159" s="119"/>
      <c r="IZ159" s="119"/>
      <c r="JA159" s="119"/>
      <c r="JB159" s="119"/>
      <c r="JC159" s="119"/>
      <c r="JD159" s="119"/>
      <c r="JE159" s="119"/>
      <c r="JF159" s="119"/>
      <c r="JG159" s="119"/>
    </row>
    <row r="160" spans="1:267" ht="63.75" customHeight="1" x14ac:dyDescent="0.2">
      <c r="A160" s="353"/>
      <c r="B160" s="353"/>
      <c r="C160" s="354"/>
      <c r="D160" s="354"/>
      <c r="E160" s="356"/>
      <c r="F160" s="198" t="s">
        <v>400</v>
      </c>
      <c r="G160" s="400"/>
      <c r="H160" s="455"/>
      <c r="I160" s="354"/>
      <c r="J160" s="354"/>
      <c r="K160" s="354"/>
      <c r="L160" s="374"/>
      <c r="M160" s="354"/>
      <c r="N160" s="95">
        <v>233310</v>
      </c>
      <c r="O160" s="368"/>
      <c r="P160" s="371"/>
      <c r="Q160" s="190">
        <f t="shared" si="7"/>
        <v>385</v>
      </c>
      <c r="R160" s="336" t="s">
        <v>34</v>
      </c>
      <c r="S160" s="48">
        <v>606</v>
      </c>
      <c r="T160" s="375"/>
      <c r="U160" s="355"/>
      <c r="V160" s="373"/>
      <c r="W160" s="373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119"/>
      <c r="AR160" s="119"/>
      <c r="AS160" s="119"/>
      <c r="AT160" s="119"/>
      <c r="AU160" s="119"/>
      <c r="AV160" s="119"/>
      <c r="AW160" s="119"/>
      <c r="AX160" s="119"/>
      <c r="AY160" s="119"/>
      <c r="AZ160" s="119"/>
      <c r="BA160" s="119"/>
      <c r="BB160" s="119"/>
      <c r="BC160" s="119"/>
      <c r="BD160" s="119"/>
      <c r="BE160" s="119"/>
      <c r="BF160" s="119"/>
      <c r="BG160" s="119"/>
      <c r="BH160" s="119"/>
      <c r="BI160" s="119"/>
      <c r="BJ160" s="119"/>
      <c r="BK160" s="119"/>
      <c r="BL160" s="119"/>
      <c r="BM160" s="119"/>
      <c r="BN160" s="119"/>
      <c r="BO160" s="119"/>
      <c r="BP160" s="119"/>
      <c r="BQ160" s="119"/>
      <c r="BR160" s="119"/>
      <c r="BS160" s="119"/>
      <c r="BT160" s="119"/>
      <c r="BU160" s="119"/>
      <c r="BV160" s="119"/>
      <c r="BW160" s="119"/>
      <c r="BX160" s="119"/>
      <c r="BY160" s="119"/>
      <c r="BZ160" s="119"/>
      <c r="CA160" s="119"/>
      <c r="CB160" s="119"/>
      <c r="CC160" s="119"/>
      <c r="CD160" s="119"/>
      <c r="CE160" s="119"/>
      <c r="CF160" s="119"/>
      <c r="CG160" s="119"/>
      <c r="CH160" s="119"/>
      <c r="CI160" s="119"/>
      <c r="CJ160" s="119"/>
      <c r="CK160" s="119"/>
      <c r="CL160" s="119"/>
      <c r="CM160" s="119"/>
      <c r="CN160" s="119"/>
      <c r="CO160" s="119"/>
      <c r="CP160" s="119"/>
      <c r="CQ160" s="119"/>
      <c r="CR160" s="119"/>
      <c r="CS160" s="119"/>
      <c r="CT160" s="119"/>
      <c r="CU160" s="119"/>
      <c r="CV160" s="119"/>
      <c r="CW160" s="119"/>
      <c r="CX160" s="119"/>
      <c r="CY160" s="119"/>
      <c r="CZ160" s="119"/>
      <c r="DA160" s="119"/>
      <c r="DB160" s="119"/>
      <c r="DC160" s="119"/>
      <c r="DD160" s="119"/>
      <c r="DE160" s="119"/>
      <c r="DF160" s="119"/>
      <c r="DG160" s="119"/>
      <c r="DH160" s="119"/>
      <c r="DI160" s="119"/>
      <c r="DJ160" s="119"/>
      <c r="DK160" s="119"/>
      <c r="DL160" s="119"/>
      <c r="DM160" s="119"/>
      <c r="DN160" s="119"/>
      <c r="DO160" s="119"/>
      <c r="DP160" s="119"/>
      <c r="DQ160" s="119"/>
      <c r="DR160" s="119"/>
      <c r="DS160" s="119"/>
      <c r="DT160" s="119"/>
      <c r="DU160" s="119"/>
      <c r="DV160" s="119"/>
      <c r="DW160" s="119"/>
      <c r="DX160" s="119"/>
      <c r="DY160" s="119"/>
      <c r="DZ160" s="119"/>
      <c r="EA160" s="119"/>
      <c r="EB160" s="119"/>
      <c r="EC160" s="119"/>
      <c r="ED160" s="119"/>
      <c r="EE160" s="119"/>
      <c r="EF160" s="119"/>
      <c r="EG160" s="119"/>
      <c r="EH160" s="119"/>
      <c r="EI160" s="119"/>
      <c r="EJ160" s="119"/>
      <c r="EK160" s="119"/>
      <c r="EL160" s="119"/>
      <c r="EM160" s="119"/>
      <c r="EN160" s="119"/>
      <c r="EO160" s="119"/>
      <c r="EP160" s="119"/>
      <c r="EQ160" s="119"/>
      <c r="ER160" s="119"/>
      <c r="ES160" s="119"/>
      <c r="ET160" s="119"/>
      <c r="EU160" s="119"/>
      <c r="EV160" s="119"/>
      <c r="EW160" s="119"/>
      <c r="EX160" s="119"/>
      <c r="EY160" s="119"/>
      <c r="EZ160" s="119"/>
      <c r="FA160" s="119"/>
      <c r="FB160" s="119"/>
      <c r="FC160" s="119"/>
      <c r="FD160" s="119"/>
      <c r="FE160" s="119"/>
      <c r="FF160" s="119"/>
      <c r="FG160" s="119"/>
      <c r="FH160" s="119"/>
      <c r="FI160" s="119"/>
      <c r="FJ160" s="119"/>
      <c r="FK160" s="119"/>
      <c r="FL160" s="119"/>
      <c r="FM160" s="119"/>
      <c r="FN160" s="119"/>
      <c r="FO160" s="119"/>
      <c r="FP160" s="119"/>
      <c r="FQ160" s="119"/>
      <c r="FR160" s="119"/>
      <c r="FS160" s="119"/>
      <c r="FT160" s="119"/>
      <c r="FU160" s="119"/>
      <c r="FV160" s="119"/>
      <c r="FW160" s="119"/>
      <c r="FX160" s="119"/>
      <c r="FY160" s="119"/>
      <c r="FZ160" s="119"/>
      <c r="GA160" s="119"/>
      <c r="GB160" s="119"/>
      <c r="GC160" s="119"/>
      <c r="GD160" s="119"/>
      <c r="GE160" s="119"/>
      <c r="GF160" s="119"/>
      <c r="GG160" s="119"/>
      <c r="GH160" s="119"/>
      <c r="GI160" s="119"/>
      <c r="GJ160" s="119"/>
      <c r="GK160" s="119"/>
      <c r="GL160" s="119"/>
      <c r="GM160" s="119"/>
      <c r="GN160" s="119"/>
      <c r="GO160" s="119"/>
      <c r="GP160" s="119"/>
      <c r="GQ160" s="119"/>
      <c r="GR160" s="119"/>
      <c r="GS160" s="119"/>
      <c r="GT160" s="119"/>
      <c r="GU160" s="119"/>
      <c r="GV160" s="119"/>
      <c r="GW160" s="119"/>
      <c r="GX160" s="119"/>
      <c r="GY160" s="119"/>
      <c r="GZ160" s="119"/>
      <c r="HA160" s="119"/>
      <c r="HB160" s="119"/>
      <c r="HC160" s="119"/>
      <c r="HD160" s="119"/>
      <c r="HE160" s="119"/>
      <c r="HF160" s="119"/>
      <c r="HG160" s="119"/>
      <c r="HH160" s="119"/>
      <c r="HI160" s="119"/>
      <c r="HJ160" s="119"/>
      <c r="HK160" s="119"/>
      <c r="HL160" s="119"/>
      <c r="HM160" s="119"/>
      <c r="HN160" s="119"/>
      <c r="HO160" s="119"/>
      <c r="HP160" s="119"/>
      <c r="HQ160" s="119"/>
      <c r="HR160" s="119"/>
      <c r="HS160" s="119"/>
      <c r="HT160" s="119"/>
      <c r="HU160" s="119"/>
      <c r="HV160" s="119"/>
      <c r="HW160" s="119"/>
      <c r="HX160" s="119"/>
      <c r="HY160" s="119"/>
      <c r="HZ160" s="119"/>
      <c r="IA160" s="119"/>
      <c r="IB160" s="119"/>
      <c r="IC160" s="119"/>
      <c r="ID160" s="119"/>
      <c r="IE160" s="119"/>
      <c r="IF160" s="119"/>
      <c r="IG160" s="119"/>
      <c r="IH160" s="119"/>
      <c r="II160" s="119"/>
      <c r="IJ160" s="119"/>
      <c r="IK160" s="119"/>
      <c r="IL160" s="119"/>
      <c r="IM160" s="119"/>
      <c r="IN160" s="119"/>
      <c r="IO160" s="119"/>
      <c r="IP160" s="119"/>
      <c r="IQ160" s="119"/>
      <c r="IR160" s="119"/>
      <c r="IS160" s="119"/>
      <c r="IT160" s="119"/>
      <c r="IU160" s="119"/>
      <c r="IV160" s="119"/>
      <c r="IW160" s="119"/>
      <c r="IX160" s="119"/>
      <c r="IY160" s="119"/>
      <c r="IZ160" s="119"/>
      <c r="JA160" s="119"/>
      <c r="JB160" s="119"/>
      <c r="JC160" s="119"/>
      <c r="JD160" s="119"/>
      <c r="JE160" s="119"/>
      <c r="JF160" s="119"/>
      <c r="JG160" s="119"/>
    </row>
    <row r="161" spans="1:267" ht="63.75" customHeight="1" x14ac:dyDescent="0.2">
      <c r="A161" s="175">
        <v>90</v>
      </c>
      <c r="B161" s="175" t="s">
        <v>609</v>
      </c>
      <c r="C161" s="176" t="s">
        <v>47</v>
      </c>
      <c r="D161" s="176" t="s">
        <v>615</v>
      </c>
      <c r="E161" s="178" t="s">
        <v>616</v>
      </c>
      <c r="F161" s="198" t="s">
        <v>617</v>
      </c>
      <c r="G161" s="206" t="s">
        <v>29</v>
      </c>
      <c r="H161" s="249" t="s">
        <v>48</v>
      </c>
      <c r="I161" s="176" t="s">
        <v>30</v>
      </c>
      <c r="J161" s="176" t="s">
        <v>47</v>
      </c>
      <c r="K161" s="176" t="s">
        <v>30</v>
      </c>
      <c r="L161" s="187">
        <v>150</v>
      </c>
      <c r="M161" s="176" t="s">
        <v>31</v>
      </c>
      <c r="N161" s="95">
        <v>37742.69</v>
      </c>
      <c r="O161" s="181">
        <v>44291</v>
      </c>
      <c r="P161" s="184">
        <v>44337</v>
      </c>
      <c r="Q161" s="190">
        <f t="shared" si="7"/>
        <v>94.356725000000012</v>
      </c>
      <c r="R161" s="336"/>
      <c r="S161" s="48">
        <v>400</v>
      </c>
      <c r="T161" s="188">
        <f>U161*100%/N161</f>
        <v>1</v>
      </c>
      <c r="U161" s="177">
        <v>37742.69</v>
      </c>
      <c r="V161" s="186" t="s">
        <v>618</v>
      </c>
      <c r="W161" s="186" t="s">
        <v>619</v>
      </c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119"/>
      <c r="AR161" s="119"/>
      <c r="AS161" s="119"/>
      <c r="AT161" s="119"/>
      <c r="AU161" s="119"/>
      <c r="AV161" s="119"/>
      <c r="AW161" s="119"/>
      <c r="AX161" s="119"/>
      <c r="AY161" s="119"/>
      <c r="AZ161" s="119"/>
      <c r="BA161" s="119"/>
      <c r="BB161" s="119"/>
      <c r="BC161" s="119"/>
      <c r="BD161" s="119"/>
      <c r="BE161" s="119"/>
      <c r="BF161" s="119"/>
      <c r="BG161" s="119"/>
      <c r="BH161" s="119"/>
      <c r="BI161" s="119"/>
      <c r="BJ161" s="119"/>
      <c r="BK161" s="119"/>
      <c r="BL161" s="119"/>
      <c r="BM161" s="119"/>
      <c r="BN161" s="119"/>
      <c r="BO161" s="119"/>
      <c r="BP161" s="119"/>
      <c r="BQ161" s="119"/>
      <c r="BR161" s="119"/>
      <c r="BS161" s="119"/>
      <c r="BT161" s="119"/>
      <c r="BU161" s="119"/>
      <c r="BV161" s="119"/>
      <c r="BW161" s="119"/>
      <c r="BX161" s="119"/>
      <c r="BY161" s="119"/>
      <c r="BZ161" s="119"/>
      <c r="CA161" s="119"/>
      <c r="CB161" s="119"/>
      <c r="CC161" s="119"/>
      <c r="CD161" s="119"/>
      <c r="CE161" s="119"/>
      <c r="CF161" s="119"/>
      <c r="CG161" s="119"/>
      <c r="CH161" s="119"/>
      <c r="CI161" s="119"/>
      <c r="CJ161" s="119"/>
      <c r="CK161" s="119"/>
      <c r="CL161" s="119"/>
      <c r="CM161" s="119"/>
      <c r="CN161" s="119"/>
      <c r="CO161" s="119"/>
      <c r="CP161" s="119"/>
      <c r="CQ161" s="119"/>
      <c r="CR161" s="119"/>
      <c r="CS161" s="119"/>
      <c r="CT161" s="119"/>
      <c r="CU161" s="119"/>
      <c r="CV161" s="119"/>
      <c r="CW161" s="119"/>
      <c r="CX161" s="119"/>
      <c r="CY161" s="119"/>
      <c r="CZ161" s="119"/>
      <c r="DA161" s="119"/>
      <c r="DB161" s="119"/>
      <c r="DC161" s="119"/>
      <c r="DD161" s="119"/>
      <c r="DE161" s="119"/>
      <c r="DF161" s="119"/>
      <c r="DG161" s="119"/>
      <c r="DH161" s="119"/>
      <c r="DI161" s="119"/>
      <c r="DJ161" s="119"/>
      <c r="DK161" s="119"/>
      <c r="DL161" s="119"/>
      <c r="DM161" s="119"/>
      <c r="DN161" s="119"/>
      <c r="DO161" s="119"/>
      <c r="DP161" s="119"/>
      <c r="DQ161" s="119"/>
      <c r="DR161" s="119"/>
      <c r="DS161" s="119"/>
      <c r="DT161" s="119"/>
      <c r="DU161" s="119"/>
      <c r="DV161" s="119"/>
      <c r="DW161" s="119"/>
      <c r="DX161" s="119"/>
      <c r="DY161" s="119"/>
      <c r="DZ161" s="119"/>
      <c r="EA161" s="119"/>
      <c r="EB161" s="119"/>
      <c r="EC161" s="119"/>
      <c r="ED161" s="119"/>
      <c r="EE161" s="119"/>
      <c r="EF161" s="119"/>
      <c r="EG161" s="119"/>
      <c r="EH161" s="119"/>
      <c r="EI161" s="119"/>
      <c r="EJ161" s="119"/>
      <c r="EK161" s="119"/>
      <c r="EL161" s="119"/>
      <c r="EM161" s="119"/>
      <c r="EN161" s="119"/>
      <c r="EO161" s="119"/>
      <c r="EP161" s="119"/>
      <c r="EQ161" s="119"/>
      <c r="ER161" s="119"/>
      <c r="ES161" s="119"/>
      <c r="ET161" s="119"/>
      <c r="EU161" s="119"/>
      <c r="EV161" s="119"/>
      <c r="EW161" s="119"/>
      <c r="EX161" s="119"/>
      <c r="EY161" s="119"/>
      <c r="EZ161" s="119"/>
      <c r="FA161" s="119"/>
      <c r="FB161" s="119"/>
      <c r="FC161" s="119"/>
      <c r="FD161" s="119"/>
      <c r="FE161" s="119"/>
      <c r="FF161" s="119"/>
      <c r="FG161" s="119"/>
      <c r="FH161" s="119"/>
      <c r="FI161" s="119"/>
      <c r="FJ161" s="119"/>
      <c r="FK161" s="119"/>
      <c r="FL161" s="119"/>
      <c r="FM161" s="119"/>
      <c r="FN161" s="119"/>
      <c r="FO161" s="119"/>
      <c r="FP161" s="119"/>
      <c r="FQ161" s="119"/>
      <c r="FR161" s="119"/>
      <c r="FS161" s="119"/>
      <c r="FT161" s="119"/>
      <c r="FU161" s="119"/>
      <c r="FV161" s="119"/>
      <c r="FW161" s="119"/>
      <c r="FX161" s="119"/>
      <c r="FY161" s="119"/>
      <c r="FZ161" s="119"/>
      <c r="GA161" s="119"/>
      <c r="GB161" s="119"/>
      <c r="GC161" s="119"/>
      <c r="GD161" s="119"/>
      <c r="GE161" s="119"/>
      <c r="GF161" s="119"/>
      <c r="GG161" s="119"/>
      <c r="GH161" s="119"/>
      <c r="GI161" s="119"/>
      <c r="GJ161" s="119"/>
      <c r="GK161" s="119"/>
      <c r="GL161" s="119"/>
      <c r="GM161" s="119"/>
      <c r="GN161" s="119"/>
      <c r="GO161" s="119"/>
      <c r="GP161" s="119"/>
      <c r="GQ161" s="119"/>
      <c r="GR161" s="119"/>
      <c r="GS161" s="119"/>
      <c r="GT161" s="119"/>
      <c r="GU161" s="119"/>
      <c r="GV161" s="119"/>
      <c r="GW161" s="119"/>
      <c r="GX161" s="119"/>
      <c r="GY161" s="119"/>
      <c r="GZ161" s="119"/>
      <c r="HA161" s="119"/>
      <c r="HB161" s="119"/>
      <c r="HC161" s="119"/>
      <c r="HD161" s="119"/>
      <c r="HE161" s="119"/>
      <c r="HF161" s="119"/>
      <c r="HG161" s="119"/>
      <c r="HH161" s="119"/>
      <c r="HI161" s="119"/>
      <c r="HJ161" s="119"/>
      <c r="HK161" s="119"/>
      <c r="HL161" s="119"/>
      <c r="HM161" s="119"/>
      <c r="HN161" s="119"/>
      <c r="HO161" s="119"/>
      <c r="HP161" s="119"/>
      <c r="HQ161" s="119"/>
      <c r="HR161" s="119"/>
      <c r="HS161" s="119"/>
      <c r="HT161" s="119"/>
      <c r="HU161" s="119"/>
      <c r="HV161" s="119"/>
      <c r="HW161" s="119"/>
      <c r="HX161" s="119"/>
      <c r="HY161" s="119"/>
      <c r="HZ161" s="119"/>
      <c r="IA161" s="119"/>
      <c r="IB161" s="119"/>
      <c r="IC161" s="119"/>
      <c r="ID161" s="119"/>
      <c r="IE161" s="119"/>
      <c r="IF161" s="119"/>
      <c r="IG161" s="119"/>
      <c r="IH161" s="119"/>
      <c r="II161" s="119"/>
      <c r="IJ161" s="119"/>
      <c r="IK161" s="119"/>
      <c r="IL161" s="119"/>
      <c r="IM161" s="119"/>
      <c r="IN161" s="119"/>
      <c r="IO161" s="119"/>
      <c r="IP161" s="119"/>
      <c r="IQ161" s="119"/>
      <c r="IR161" s="119"/>
      <c r="IS161" s="119"/>
      <c r="IT161" s="119"/>
      <c r="IU161" s="119"/>
      <c r="IV161" s="119"/>
      <c r="IW161" s="119"/>
      <c r="IX161" s="119"/>
      <c r="IY161" s="119"/>
      <c r="IZ161" s="119"/>
      <c r="JA161" s="119"/>
      <c r="JB161" s="119"/>
      <c r="JC161" s="119"/>
      <c r="JD161" s="119"/>
      <c r="JE161" s="119"/>
      <c r="JF161" s="119"/>
      <c r="JG161" s="119"/>
    </row>
    <row r="162" spans="1:267" ht="63.75" customHeight="1" x14ac:dyDescent="0.2">
      <c r="A162" s="353">
        <v>91</v>
      </c>
      <c r="B162" s="353" t="s">
        <v>609</v>
      </c>
      <c r="C162" s="354" t="s">
        <v>47</v>
      </c>
      <c r="D162" s="354" t="s">
        <v>620</v>
      </c>
      <c r="E162" s="356" t="s">
        <v>621</v>
      </c>
      <c r="F162" s="198" t="s">
        <v>622</v>
      </c>
      <c r="G162" s="400" t="s">
        <v>44</v>
      </c>
      <c r="H162" s="455" t="s">
        <v>623</v>
      </c>
      <c r="I162" s="354" t="s">
        <v>35</v>
      </c>
      <c r="J162" s="354" t="s">
        <v>47</v>
      </c>
      <c r="K162" s="354" t="s">
        <v>35</v>
      </c>
      <c r="L162" s="374">
        <v>115</v>
      </c>
      <c r="M162" s="354" t="s">
        <v>31</v>
      </c>
      <c r="N162" s="95">
        <v>411581</v>
      </c>
      <c r="O162" s="368">
        <v>44277</v>
      </c>
      <c r="P162" s="371">
        <v>44337</v>
      </c>
      <c r="Q162" s="190">
        <f t="shared" si="7"/>
        <v>684.82695507487517</v>
      </c>
      <c r="R162" s="336"/>
      <c r="S162" s="48">
        <v>601</v>
      </c>
      <c r="T162" s="375">
        <f>U162*100%/493229.35</f>
        <v>0</v>
      </c>
      <c r="U162" s="355">
        <v>0</v>
      </c>
      <c r="V162" s="373" t="s">
        <v>624</v>
      </c>
      <c r="W162" s="378" t="s">
        <v>625</v>
      </c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  <c r="AV162" s="119"/>
      <c r="AW162" s="119"/>
      <c r="AX162" s="119"/>
      <c r="AY162" s="119"/>
      <c r="AZ162" s="119"/>
      <c r="BA162" s="119"/>
      <c r="BB162" s="119"/>
      <c r="BC162" s="119"/>
      <c r="BD162" s="119"/>
      <c r="BE162" s="119"/>
      <c r="BF162" s="119"/>
      <c r="BG162" s="119"/>
      <c r="BH162" s="119"/>
      <c r="BI162" s="119"/>
      <c r="BJ162" s="119"/>
      <c r="BK162" s="119"/>
      <c r="BL162" s="119"/>
      <c r="BM162" s="119"/>
      <c r="BN162" s="119"/>
      <c r="BO162" s="119"/>
      <c r="BP162" s="119"/>
      <c r="BQ162" s="119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19"/>
      <c r="CB162" s="119"/>
      <c r="CC162" s="119"/>
      <c r="CD162" s="119"/>
      <c r="CE162" s="119"/>
      <c r="CF162" s="119"/>
      <c r="CG162" s="119"/>
      <c r="CH162" s="119"/>
      <c r="CI162" s="119"/>
      <c r="CJ162" s="119"/>
      <c r="CK162" s="119"/>
      <c r="CL162" s="119"/>
      <c r="CM162" s="119"/>
      <c r="CN162" s="119"/>
      <c r="CO162" s="119"/>
      <c r="CP162" s="119"/>
      <c r="CQ162" s="119"/>
      <c r="CR162" s="119"/>
      <c r="CS162" s="119"/>
      <c r="CT162" s="119"/>
      <c r="CU162" s="119"/>
      <c r="CV162" s="119"/>
      <c r="CW162" s="119"/>
      <c r="CX162" s="119"/>
      <c r="CY162" s="119"/>
      <c r="CZ162" s="119"/>
      <c r="DA162" s="119"/>
      <c r="DB162" s="119"/>
      <c r="DC162" s="119"/>
      <c r="DD162" s="119"/>
      <c r="DE162" s="119"/>
      <c r="DF162" s="119"/>
      <c r="DG162" s="119"/>
      <c r="DH162" s="119"/>
      <c r="DI162" s="119"/>
      <c r="DJ162" s="119"/>
      <c r="DK162" s="119"/>
      <c r="DL162" s="119"/>
      <c r="DM162" s="119"/>
      <c r="DN162" s="119"/>
      <c r="DO162" s="119"/>
      <c r="DP162" s="119"/>
      <c r="DQ162" s="119"/>
      <c r="DR162" s="119"/>
      <c r="DS162" s="119"/>
      <c r="DT162" s="119"/>
      <c r="DU162" s="119"/>
      <c r="DV162" s="119"/>
      <c r="DW162" s="119"/>
      <c r="DX162" s="119"/>
      <c r="DY162" s="119"/>
      <c r="DZ162" s="119"/>
      <c r="EA162" s="119"/>
      <c r="EB162" s="119"/>
      <c r="EC162" s="119"/>
      <c r="ED162" s="119"/>
      <c r="EE162" s="119"/>
      <c r="EF162" s="119"/>
      <c r="EG162" s="119"/>
      <c r="EH162" s="119"/>
      <c r="EI162" s="119"/>
      <c r="EJ162" s="119"/>
      <c r="EK162" s="119"/>
      <c r="EL162" s="119"/>
      <c r="EM162" s="119"/>
      <c r="EN162" s="119"/>
      <c r="EO162" s="119"/>
      <c r="EP162" s="119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19"/>
      <c r="FA162" s="119"/>
      <c r="FB162" s="119"/>
      <c r="FC162" s="119"/>
      <c r="FD162" s="119"/>
      <c r="FE162" s="119"/>
      <c r="FF162" s="119"/>
      <c r="FG162" s="119"/>
      <c r="FH162" s="119"/>
      <c r="FI162" s="119"/>
      <c r="FJ162" s="119"/>
      <c r="FK162" s="119"/>
      <c r="FL162" s="119"/>
      <c r="FM162" s="119"/>
      <c r="FN162" s="119"/>
      <c r="FO162" s="119"/>
      <c r="FP162" s="119"/>
      <c r="FQ162" s="119"/>
      <c r="FR162" s="119"/>
      <c r="FS162" s="119"/>
      <c r="FT162" s="119"/>
      <c r="FU162" s="119"/>
      <c r="FV162" s="119"/>
      <c r="FW162" s="119"/>
      <c r="FX162" s="119"/>
      <c r="FY162" s="119"/>
      <c r="FZ162" s="119"/>
      <c r="GA162" s="119"/>
      <c r="GB162" s="119"/>
      <c r="GC162" s="119"/>
      <c r="GD162" s="119"/>
      <c r="GE162" s="119"/>
      <c r="GF162" s="119"/>
      <c r="GG162" s="119"/>
      <c r="GH162" s="119"/>
      <c r="GI162" s="119"/>
      <c r="GJ162" s="119"/>
      <c r="GK162" s="119"/>
      <c r="GL162" s="119"/>
      <c r="GM162" s="119"/>
      <c r="GN162" s="119"/>
      <c r="GO162" s="119"/>
      <c r="GP162" s="119"/>
      <c r="GQ162" s="119"/>
      <c r="GR162" s="119"/>
      <c r="GS162" s="119"/>
      <c r="GT162" s="119"/>
      <c r="GU162" s="119"/>
      <c r="GV162" s="119"/>
      <c r="GW162" s="119"/>
      <c r="GX162" s="119"/>
      <c r="GY162" s="119"/>
      <c r="GZ162" s="119"/>
      <c r="HA162" s="119"/>
      <c r="HB162" s="119"/>
      <c r="HC162" s="119"/>
      <c r="HD162" s="119"/>
      <c r="HE162" s="119"/>
      <c r="HF162" s="119"/>
      <c r="HG162" s="119"/>
      <c r="HH162" s="119"/>
      <c r="HI162" s="119"/>
      <c r="HJ162" s="119"/>
      <c r="HK162" s="119"/>
      <c r="HL162" s="119"/>
      <c r="HM162" s="119"/>
      <c r="HN162" s="119"/>
      <c r="HO162" s="119"/>
      <c r="HP162" s="119"/>
      <c r="HQ162" s="119"/>
      <c r="HR162" s="119"/>
      <c r="HS162" s="119"/>
      <c r="HT162" s="119"/>
      <c r="HU162" s="119"/>
      <c r="HV162" s="119"/>
      <c r="HW162" s="119"/>
      <c r="HX162" s="119"/>
      <c r="HY162" s="119"/>
      <c r="HZ162" s="119"/>
      <c r="IA162" s="119"/>
      <c r="IB162" s="119"/>
      <c r="IC162" s="119"/>
      <c r="ID162" s="119"/>
      <c r="IE162" s="119"/>
      <c r="IF162" s="119"/>
      <c r="IG162" s="119"/>
      <c r="IH162" s="119"/>
      <c r="II162" s="119"/>
      <c r="IJ162" s="119"/>
      <c r="IK162" s="119"/>
      <c r="IL162" s="119"/>
      <c r="IM162" s="119"/>
      <c r="IN162" s="119"/>
      <c r="IO162" s="119"/>
      <c r="IP162" s="119"/>
      <c r="IQ162" s="119"/>
      <c r="IR162" s="119"/>
      <c r="IS162" s="119"/>
      <c r="IT162" s="119"/>
      <c r="IU162" s="119"/>
      <c r="IV162" s="119"/>
      <c r="IW162" s="119"/>
      <c r="IX162" s="119"/>
      <c r="IY162" s="119"/>
      <c r="IZ162" s="119"/>
      <c r="JA162" s="119"/>
      <c r="JB162" s="119"/>
      <c r="JC162" s="119"/>
      <c r="JD162" s="119"/>
      <c r="JE162" s="119"/>
      <c r="JF162" s="119"/>
      <c r="JG162" s="119"/>
    </row>
    <row r="163" spans="1:267" ht="63.75" customHeight="1" x14ac:dyDescent="0.2">
      <c r="A163" s="353"/>
      <c r="B163" s="353"/>
      <c r="C163" s="354"/>
      <c r="D163" s="354"/>
      <c r="E163" s="356"/>
      <c r="F163" s="198" t="s">
        <v>307</v>
      </c>
      <c r="G163" s="400"/>
      <c r="H163" s="455"/>
      <c r="I163" s="354"/>
      <c r="J163" s="354"/>
      <c r="K163" s="354"/>
      <c r="L163" s="374"/>
      <c r="M163" s="354"/>
      <c r="N163" s="95">
        <v>81648.350000000006</v>
      </c>
      <c r="O163" s="368"/>
      <c r="P163" s="371"/>
      <c r="Q163" s="190">
        <f t="shared" si="7"/>
        <v>398.28463414634149</v>
      </c>
      <c r="R163" s="182" t="s">
        <v>34</v>
      </c>
      <c r="S163" s="48">
        <v>205</v>
      </c>
      <c r="T163" s="375"/>
      <c r="U163" s="355"/>
      <c r="V163" s="373"/>
      <c r="W163" s="378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119"/>
      <c r="AR163" s="119"/>
      <c r="AS163" s="119"/>
      <c r="AT163" s="119"/>
      <c r="AU163" s="119"/>
      <c r="AV163" s="119"/>
      <c r="AW163" s="119"/>
      <c r="AX163" s="119"/>
      <c r="AY163" s="119"/>
      <c r="AZ163" s="119"/>
      <c r="BA163" s="119"/>
      <c r="BB163" s="119"/>
      <c r="BC163" s="119"/>
      <c r="BD163" s="119"/>
      <c r="BE163" s="119"/>
      <c r="BF163" s="119"/>
      <c r="BG163" s="119"/>
      <c r="BH163" s="119"/>
      <c r="BI163" s="119"/>
      <c r="BJ163" s="119"/>
      <c r="BK163" s="119"/>
      <c r="BL163" s="119"/>
      <c r="BM163" s="119"/>
      <c r="BN163" s="119"/>
      <c r="BO163" s="119"/>
      <c r="BP163" s="119"/>
      <c r="BQ163" s="119"/>
      <c r="BR163" s="119"/>
      <c r="BS163" s="119"/>
      <c r="BT163" s="119"/>
      <c r="BU163" s="119"/>
      <c r="BV163" s="119"/>
      <c r="BW163" s="119"/>
      <c r="BX163" s="119"/>
      <c r="BY163" s="119"/>
      <c r="BZ163" s="119"/>
      <c r="CA163" s="119"/>
      <c r="CB163" s="119"/>
      <c r="CC163" s="119"/>
      <c r="CD163" s="119"/>
      <c r="CE163" s="119"/>
      <c r="CF163" s="119"/>
      <c r="CG163" s="119"/>
      <c r="CH163" s="119"/>
      <c r="CI163" s="119"/>
      <c r="CJ163" s="119"/>
      <c r="CK163" s="119"/>
      <c r="CL163" s="119"/>
      <c r="CM163" s="119"/>
      <c r="CN163" s="119"/>
      <c r="CO163" s="119"/>
      <c r="CP163" s="119"/>
      <c r="CQ163" s="119"/>
      <c r="CR163" s="119"/>
      <c r="CS163" s="119"/>
      <c r="CT163" s="119"/>
      <c r="CU163" s="119"/>
      <c r="CV163" s="119"/>
      <c r="CW163" s="119"/>
      <c r="CX163" s="119"/>
      <c r="CY163" s="119"/>
      <c r="CZ163" s="119"/>
      <c r="DA163" s="119"/>
      <c r="DB163" s="119"/>
      <c r="DC163" s="119"/>
      <c r="DD163" s="119"/>
      <c r="DE163" s="119"/>
      <c r="DF163" s="119"/>
      <c r="DG163" s="119"/>
      <c r="DH163" s="119"/>
      <c r="DI163" s="119"/>
      <c r="DJ163" s="119"/>
      <c r="DK163" s="119"/>
      <c r="DL163" s="119"/>
      <c r="DM163" s="119"/>
      <c r="DN163" s="119"/>
      <c r="DO163" s="119"/>
      <c r="DP163" s="119"/>
      <c r="DQ163" s="119"/>
      <c r="DR163" s="119"/>
      <c r="DS163" s="119"/>
      <c r="DT163" s="119"/>
      <c r="DU163" s="119"/>
      <c r="DV163" s="119"/>
      <c r="DW163" s="119"/>
      <c r="DX163" s="119"/>
      <c r="DY163" s="119"/>
      <c r="DZ163" s="119"/>
      <c r="EA163" s="119"/>
      <c r="EB163" s="119"/>
      <c r="EC163" s="119"/>
      <c r="ED163" s="119"/>
      <c r="EE163" s="119"/>
      <c r="EF163" s="119"/>
      <c r="EG163" s="119"/>
      <c r="EH163" s="119"/>
      <c r="EI163" s="119"/>
      <c r="EJ163" s="119"/>
      <c r="EK163" s="119"/>
      <c r="EL163" s="119"/>
      <c r="EM163" s="119"/>
      <c r="EN163" s="119"/>
      <c r="EO163" s="119"/>
      <c r="EP163" s="119"/>
      <c r="EQ163" s="119"/>
      <c r="ER163" s="119"/>
      <c r="ES163" s="119"/>
      <c r="ET163" s="119"/>
      <c r="EU163" s="119"/>
      <c r="EV163" s="119"/>
      <c r="EW163" s="119"/>
      <c r="EX163" s="119"/>
      <c r="EY163" s="119"/>
      <c r="EZ163" s="119"/>
      <c r="FA163" s="119"/>
      <c r="FB163" s="119"/>
      <c r="FC163" s="119"/>
      <c r="FD163" s="119"/>
      <c r="FE163" s="119"/>
      <c r="FF163" s="119"/>
      <c r="FG163" s="119"/>
      <c r="FH163" s="119"/>
      <c r="FI163" s="119"/>
      <c r="FJ163" s="119"/>
      <c r="FK163" s="119"/>
      <c r="FL163" s="119"/>
      <c r="FM163" s="119"/>
      <c r="FN163" s="119"/>
      <c r="FO163" s="119"/>
      <c r="FP163" s="119"/>
      <c r="FQ163" s="119"/>
      <c r="FR163" s="119"/>
      <c r="FS163" s="119"/>
      <c r="FT163" s="119"/>
      <c r="FU163" s="119"/>
      <c r="FV163" s="119"/>
      <c r="FW163" s="119"/>
      <c r="FX163" s="119"/>
      <c r="FY163" s="119"/>
      <c r="FZ163" s="119"/>
      <c r="GA163" s="119"/>
      <c r="GB163" s="119"/>
      <c r="GC163" s="119"/>
      <c r="GD163" s="119"/>
      <c r="GE163" s="119"/>
      <c r="GF163" s="119"/>
      <c r="GG163" s="119"/>
      <c r="GH163" s="119"/>
      <c r="GI163" s="119"/>
      <c r="GJ163" s="119"/>
      <c r="GK163" s="119"/>
      <c r="GL163" s="119"/>
      <c r="GM163" s="119"/>
      <c r="GN163" s="119"/>
      <c r="GO163" s="119"/>
      <c r="GP163" s="119"/>
      <c r="GQ163" s="119"/>
      <c r="GR163" s="119"/>
      <c r="GS163" s="119"/>
      <c r="GT163" s="119"/>
      <c r="GU163" s="119"/>
      <c r="GV163" s="119"/>
      <c r="GW163" s="119"/>
      <c r="GX163" s="119"/>
      <c r="GY163" s="119"/>
      <c r="GZ163" s="119"/>
      <c r="HA163" s="119"/>
      <c r="HB163" s="119"/>
      <c r="HC163" s="119"/>
      <c r="HD163" s="119"/>
      <c r="HE163" s="119"/>
      <c r="HF163" s="119"/>
      <c r="HG163" s="119"/>
      <c r="HH163" s="119"/>
      <c r="HI163" s="119"/>
      <c r="HJ163" s="119"/>
      <c r="HK163" s="119"/>
      <c r="HL163" s="119"/>
      <c r="HM163" s="119"/>
      <c r="HN163" s="119"/>
      <c r="HO163" s="119"/>
      <c r="HP163" s="119"/>
      <c r="HQ163" s="119"/>
      <c r="HR163" s="119"/>
      <c r="HS163" s="119"/>
      <c r="HT163" s="119"/>
      <c r="HU163" s="119"/>
      <c r="HV163" s="119"/>
      <c r="HW163" s="119"/>
      <c r="HX163" s="119"/>
      <c r="HY163" s="119"/>
      <c r="HZ163" s="119"/>
      <c r="IA163" s="119"/>
      <c r="IB163" s="119"/>
      <c r="IC163" s="119"/>
      <c r="ID163" s="119"/>
      <c r="IE163" s="119"/>
      <c r="IF163" s="119"/>
      <c r="IG163" s="119"/>
      <c r="IH163" s="119"/>
      <c r="II163" s="119"/>
      <c r="IJ163" s="119"/>
      <c r="IK163" s="119"/>
      <c r="IL163" s="119"/>
      <c r="IM163" s="119"/>
      <c r="IN163" s="119"/>
      <c r="IO163" s="119"/>
      <c r="IP163" s="119"/>
      <c r="IQ163" s="119"/>
      <c r="IR163" s="119"/>
      <c r="IS163" s="119"/>
      <c r="IT163" s="119"/>
      <c r="IU163" s="119"/>
      <c r="IV163" s="119"/>
      <c r="IW163" s="119"/>
      <c r="IX163" s="119"/>
      <c r="IY163" s="119"/>
      <c r="IZ163" s="119"/>
      <c r="JA163" s="119"/>
      <c r="JB163" s="119"/>
      <c r="JC163" s="119"/>
      <c r="JD163" s="119"/>
      <c r="JE163" s="119"/>
      <c r="JF163" s="119"/>
      <c r="JG163" s="119"/>
    </row>
    <row r="164" spans="1:267" ht="63.75" customHeight="1" x14ac:dyDescent="0.2">
      <c r="A164" s="175">
        <v>92</v>
      </c>
      <c r="B164" s="175" t="s">
        <v>609</v>
      </c>
      <c r="C164" s="176" t="s">
        <v>47</v>
      </c>
      <c r="D164" s="176" t="s">
        <v>626</v>
      </c>
      <c r="E164" s="178" t="s">
        <v>627</v>
      </c>
      <c r="F164" s="198" t="s">
        <v>628</v>
      </c>
      <c r="G164" s="206" t="s">
        <v>29</v>
      </c>
      <c r="H164" s="249" t="s">
        <v>55</v>
      </c>
      <c r="I164" s="176" t="s">
        <v>629</v>
      </c>
      <c r="J164" s="176" t="s">
        <v>47</v>
      </c>
      <c r="K164" s="176" t="s">
        <v>554</v>
      </c>
      <c r="L164" s="187">
        <v>250</v>
      </c>
      <c r="M164" s="176" t="s">
        <v>31</v>
      </c>
      <c r="N164" s="95">
        <v>387450</v>
      </c>
      <c r="O164" s="181">
        <v>44294</v>
      </c>
      <c r="P164" s="184">
        <v>44365</v>
      </c>
      <c r="Q164" s="190">
        <f t="shared" si="7"/>
        <v>135</v>
      </c>
      <c r="R164" s="369" t="s">
        <v>34</v>
      </c>
      <c r="S164" s="48">
        <v>2870</v>
      </c>
      <c r="T164" s="188">
        <f>U164*100%/N164</f>
        <v>0.42252352561620854</v>
      </c>
      <c r="U164" s="177">
        <v>163706.74</v>
      </c>
      <c r="V164" s="186" t="s">
        <v>630</v>
      </c>
      <c r="W164" s="186" t="s">
        <v>631</v>
      </c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  <c r="AV164" s="119"/>
      <c r="AW164" s="119"/>
      <c r="AX164" s="119"/>
      <c r="AY164" s="119"/>
      <c r="AZ164" s="119"/>
      <c r="BA164" s="119"/>
      <c r="BB164" s="119"/>
      <c r="BC164" s="119"/>
      <c r="BD164" s="119"/>
      <c r="BE164" s="119"/>
      <c r="BF164" s="119"/>
      <c r="BG164" s="119"/>
      <c r="BH164" s="119"/>
      <c r="BI164" s="119"/>
      <c r="BJ164" s="119"/>
      <c r="BK164" s="119"/>
      <c r="BL164" s="119"/>
      <c r="BM164" s="119"/>
      <c r="BN164" s="119"/>
      <c r="BO164" s="119"/>
      <c r="BP164" s="119"/>
      <c r="BQ164" s="119"/>
      <c r="BR164" s="119"/>
      <c r="BS164" s="119"/>
      <c r="BT164" s="119"/>
      <c r="BU164" s="119"/>
      <c r="BV164" s="119"/>
      <c r="BW164" s="119"/>
      <c r="BX164" s="119"/>
      <c r="BY164" s="119"/>
      <c r="BZ164" s="119"/>
      <c r="CA164" s="119"/>
      <c r="CB164" s="119"/>
      <c r="CC164" s="119"/>
      <c r="CD164" s="119"/>
      <c r="CE164" s="119"/>
      <c r="CF164" s="119"/>
      <c r="CG164" s="119"/>
      <c r="CH164" s="119"/>
      <c r="CI164" s="119"/>
      <c r="CJ164" s="119"/>
      <c r="CK164" s="119"/>
      <c r="CL164" s="119"/>
      <c r="CM164" s="119"/>
      <c r="CN164" s="119"/>
      <c r="CO164" s="119"/>
      <c r="CP164" s="119"/>
      <c r="CQ164" s="119"/>
      <c r="CR164" s="119"/>
      <c r="CS164" s="119"/>
      <c r="CT164" s="119"/>
      <c r="CU164" s="119"/>
      <c r="CV164" s="119"/>
      <c r="CW164" s="119"/>
      <c r="CX164" s="119"/>
      <c r="CY164" s="119"/>
      <c r="CZ164" s="119"/>
      <c r="DA164" s="119"/>
      <c r="DB164" s="119"/>
      <c r="DC164" s="119"/>
      <c r="DD164" s="119"/>
      <c r="DE164" s="119"/>
      <c r="DF164" s="119"/>
      <c r="DG164" s="119"/>
      <c r="DH164" s="119"/>
      <c r="DI164" s="119"/>
      <c r="DJ164" s="119"/>
      <c r="DK164" s="119"/>
      <c r="DL164" s="119"/>
      <c r="DM164" s="119"/>
      <c r="DN164" s="119"/>
      <c r="DO164" s="119"/>
      <c r="DP164" s="119"/>
      <c r="DQ164" s="119"/>
      <c r="DR164" s="119"/>
      <c r="DS164" s="119"/>
      <c r="DT164" s="119"/>
      <c r="DU164" s="119"/>
      <c r="DV164" s="119"/>
      <c r="DW164" s="119"/>
      <c r="DX164" s="119"/>
      <c r="DY164" s="119"/>
      <c r="DZ164" s="119"/>
      <c r="EA164" s="119"/>
      <c r="EB164" s="119"/>
      <c r="EC164" s="119"/>
      <c r="ED164" s="119"/>
      <c r="EE164" s="119"/>
      <c r="EF164" s="119"/>
      <c r="EG164" s="119"/>
      <c r="EH164" s="119"/>
      <c r="EI164" s="119"/>
      <c r="EJ164" s="119"/>
      <c r="EK164" s="119"/>
      <c r="EL164" s="119"/>
      <c r="EM164" s="119"/>
      <c r="EN164" s="119"/>
      <c r="EO164" s="119"/>
      <c r="EP164" s="119"/>
      <c r="EQ164" s="119"/>
      <c r="ER164" s="119"/>
      <c r="ES164" s="119"/>
      <c r="ET164" s="119"/>
      <c r="EU164" s="119"/>
      <c r="EV164" s="119"/>
      <c r="EW164" s="119"/>
      <c r="EX164" s="119"/>
      <c r="EY164" s="119"/>
      <c r="EZ164" s="119"/>
      <c r="FA164" s="119"/>
      <c r="FB164" s="119"/>
      <c r="FC164" s="119"/>
      <c r="FD164" s="119"/>
      <c r="FE164" s="119"/>
      <c r="FF164" s="119"/>
      <c r="FG164" s="119"/>
      <c r="FH164" s="119"/>
      <c r="FI164" s="119"/>
      <c r="FJ164" s="119"/>
      <c r="FK164" s="119"/>
      <c r="FL164" s="119"/>
      <c r="FM164" s="119"/>
      <c r="FN164" s="119"/>
      <c r="FO164" s="119"/>
      <c r="FP164" s="119"/>
      <c r="FQ164" s="119"/>
      <c r="FR164" s="119"/>
      <c r="FS164" s="119"/>
      <c r="FT164" s="119"/>
      <c r="FU164" s="119"/>
      <c r="FV164" s="119"/>
      <c r="FW164" s="119"/>
      <c r="FX164" s="119"/>
      <c r="FY164" s="119"/>
      <c r="FZ164" s="119"/>
      <c r="GA164" s="119"/>
      <c r="GB164" s="119"/>
      <c r="GC164" s="119"/>
      <c r="GD164" s="119"/>
      <c r="GE164" s="119"/>
      <c r="GF164" s="119"/>
      <c r="GG164" s="119"/>
      <c r="GH164" s="119"/>
      <c r="GI164" s="119"/>
      <c r="GJ164" s="119"/>
      <c r="GK164" s="119"/>
      <c r="GL164" s="119"/>
      <c r="GM164" s="119"/>
      <c r="GN164" s="119"/>
      <c r="GO164" s="119"/>
      <c r="GP164" s="119"/>
      <c r="GQ164" s="119"/>
      <c r="GR164" s="119"/>
      <c r="GS164" s="119"/>
      <c r="GT164" s="119"/>
      <c r="GU164" s="119"/>
      <c r="GV164" s="119"/>
      <c r="GW164" s="119"/>
      <c r="GX164" s="119"/>
      <c r="GY164" s="119"/>
      <c r="GZ164" s="119"/>
      <c r="HA164" s="119"/>
      <c r="HB164" s="119"/>
      <c r="HC164" s="119"/>
      <c r="HD164" s="119"/>
      <c r="HE164" s="119"/>
      <c r="HF164" s="119"/>
      <c r="HG164" s="119"/>
      <c r="HH164" s="119"/>
      <c r="HI164" s="119"/>
      <c r="HJ164" s="119"/>
      <c r="HK164" s="119"/>
      <c r="HL164" s="119"/>
      <c r="HM164" s="119"/>
      <c r="HN164" s="119"/>
      <c r="HO164" s="119"/>
      <c r="HP164" s="119"/>
      <c r="HQ164" s="119"/>
      <c r="HR164" s="119"/>
      <c r="HS164" s="119"/>
      <c r="HT164" s="119"/>
      <c r="HU164" s="119"/>
      <c r="HV164" s="119"/>
      <c r="HW164" s="119"/>
      <c r="HX164" s="119"/>
      <c r="HY164" s="119"/>
      <c r="HZ164" s="119"/>
      <c r="IA164" s="119"/>
      <c r="IB164" s="119"/>
      <c r="IC164" s="119"/>
      <c r="ID164" s="119"/>
      <c r="IE164" s="119"/>
      <c r="IF164" s="119"/>
      <c r="IG164" s="119"/>
      <c r="IH164" s="119"/>
      <c r="II164" s="119"/>
      <c r="IJ164" s="119"/>
      <c r="IK164" s="119"/>
      <c r="IL164" s="119"/>
      <c r="IM164" s="119"/>
      <c r="IN164" s="119"/>
      <c r="IO164" s="119"/>
      <c r="IP164" s="119"/>
      <c r="IQ164" s="119"/>
      <c r="IR164" s="119"/>
      <c r="IS164" s="119"/>
      <c r="IT164" s="119"/>
      <c r="IU164" s="119"/>
      <c r="IV164" s="119"/>
      <c r="IW164" s="119"/>
      <c r="IX164" s="119"/>
      <c r="IY164" s="119"/>
      <c r="IZ164" s="119"/>
      <c r="JA164" s="119"/>
      <c r="JB164" s="119"/>
      <c r="JC164" s="119"/>
      <c r="JD164" s="119"/>
      <c r="JE164" s="119"/>
      <c r="JF164" s="119"/>
      <c r="JG164" s="119"/>
    </row>
    <row r="165" spans="1:267" ht="63.75" customHeight="1" x14ac:dyDescent="0.2">
      <c r="A165" s="175">
        <v>93</v>
      </c>
      <c r="B165" s="175" t="s">
        <v>609</v>
      </c>
      <c r="C165" s="176" t="s">
        <v>47</v>
      </c>
      <c r="D165" s="176" t="s">
        <v>632</v>
      </c>
      <c r="E165" s="178" t="s">
        <v>633</v>
      </c>
      <c r="F165" s="198" t="s">
        <v>634</v>
      </c>
      <c r="G165" s="206" t="s">
        <v>29</v>
      </c>
      <c r="H165" s="249" t="s">
        <v>623</v>
      </c>
      <c r="I165" s="176" t="s">
        <v>269</v>
      </c>
      <c r="J165" s="176" t="s">
        <v>47</v>
      </c>
      <c r="K165" s="176" t="s">
        <v>35</v>
      </c>
      <c r="L165" s="187">
        <v>180</v>
      </c>
      <c r="M165" s="176" t="s">
        <v>31</v>
      </c>
      <c r="N165" s="95">
        <v>153450</v>
      </c>
      <c r="O165" s="181">
        <v>44294</v>
      </c>
      <c r="P165" s="184">
        <v>44365</v>
      </c>
      <c r="Q165" s="190">
        <f t="shared" si="7"/>
        <v>155</v>
      </c>
      <c r="R165" s="369"/>
      <c r="S165" s="48">
        <v>990</v>
      </c>
      <c r="T165" s="188">
        <f>U165*100%/N165</f>
        <v>0.16290648419680678</v>
      </c>
      <c r="U165" s="177">
        <v>24998</v>
      </c>
      <c r="V165" s="186" t="s">
        <v>635</v>
      </c>
      <c r="W165" s="186" t="s">
        <v>636</v>
      </c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  <c r="AV165" s="119"/>
      <c r="AW165" s="119"/>
      <c r="AX165" s="119"/>
      <c r="AY165" s="119"/>
      <c r="AZ165" s="119"/>
      <c r="BA165" s="119"/>
      <c r="BB165" s="119"/>
      <c r="BC165" s="119"/>
      <c r="BD165" s="119"/>
      <c r="BE165" s="119"/>
      <c r="BF165" s="119"/>
      <c r="BG165" s="119"/>
      <c r="BH165" s="119"/>
      <c r="BI165" s="119"/>
      <c r="BJ165" s="119"/>
      <c r="BK165" s="119"/>
      <c r="BL165" s="119"/>
      <c r="BM165" s="119"/>
      <c r="BN165" s="119"/>
      <c r="BO165" s="119"/>
      <c r="BP165" s="119"/>
      <c r="BQ165" s="119"/>
      <c r="BR165" s="119"/>
      <c r="BS165" s="119"/>
      <c r="BT165" s="119"/>
      <c r="BU165" s="119"/>
      <c r="BV165" s="119"/>
      <c r="BW165" s="119"/>
      <c r="BX165" s="119"/>
      <c r="BY165" s="119"/>
      <c r="BZ165" s="119"/>
      <c r="CA165" s="119"/>
      <c r="CB165" s="119"/>
      <c r="CC165" s="119"/>
      <c r="CD165" s="119"/>
      <c r="CE165" s="119"/>
      <c r="CF165" s="119"/>
      <c r="CG165" s="119"/>
      <c r="CH165" s="119"/>
      <c r="CI165" s="119"/>
      <c r="CJ165" s="119"/>
      <c r="CK165" s="119"/>
      <c r="CL165" s="119"/>
      <c r="CM165" s="119"/>
      <c r="CN165" s="119"/>
      <c r="CO165" s="119"/>
      <c r="CP165" s="119"/>
      <c r="CQ165" s="119"/>
      <c r="CR165" s="119"/>
      <c r="CS165" s="119"/>
      <c r="CT165" s="119"/>
      <c r="CU165" s="119"/>
      <c r="CV165" s="119"/>
      <c r="CW165" s="119"/>
      <c r="CX165" s="119"/>
      <c r="CY165" s="119"/>
      <c r="CZ165" s="119"/>
      <c r="DA165" s="119"/>
      <c r="DB165" s="119"/>
      <c r="DC165" s="119"/>
      <c r="DD165" s="119"/>
      <c r="DE165" s="119"/>
      <c r="DF165" s="119"/>
      <c r="DG165" s="119"/>
      <c r="DH165" s="119"/>
      <c r="DI165" s="119"/>
      <c r="DJ165" s="119"/>
      <c r="DK165" s="119"/>
      <c r="DL165" s="119"/>
      <c r="DM165" s="119"/>
      <c r="DN165" s="119"/>
      <c r="DO165" s="119"/>
      <c r="DP165" s="119"/>
      <c r="DQ165" s="119"/>
      <c r="DR165" s="119"/>
      <c r="DS165" s="119"/>
      <c r="DT165" s="119"/>
      <c r="DU165" s="119"/>
      <c r="DV165" s="119"/>
      <c r="DW165" s="119"/>
      <c r="DX165" s="119"/>
      <c r="DY165" s="119"/>
      <c r="DZ165" s="119"/>
      <c r="EA165" s="119"/>
      <c r="EB165" s="119"/>
      <c r="EC165" s="119"/>
      <c r="ED165" s="119"/>
      <c r="EE165" s="119"/>
      <c r="EF165" s="119"/>
      <c r="EG165" s="119"/>
      <c r="EH165" s="119"/>
      <c r="EI165" s="119"/>
      <c r="EJ165" s="119"/>
      <c r="EK165" s="119"/>
      <c r="EL165" s="119"/>
      <c r="EM165" s="119"/>
      <c r="EN165" s="119"/>
      <c r="EO165" s="119"/>
      <c r="EP165" s="119"/>
      <c r="EQ165" s="119"/>
      <c r="ER165" s="119"/>
      <c r="ES165" s="119"/>
      <c r="ET165" s="119"/>
      <c r="EU165" s="119"/>
      <c r="EV165" s="119"/>
      <c r="EW165" s="119"/>
      <c r="EX165" s="119"/>
      <c r="EY165" s="119"/>
      <c r="EZ165" s="119"/>
      <c r="FA165" s="119"/>
      <c r="FB165" s="119"/>
      <c r="FC165" s="119"/>
      <c r="FD165" s="119"/>
      <c r="FE165" s="119"/>
      <c r="FF165" s="119"/>
      <c r="FG165" s="119"/>
      <c r="FH165" s="119"/>
      <c r="FI165" s="119"/>
      <c r="FJ165" s="119"/>
      <c r="FK165" s="119"/>
      <c r="FL165" s="119"/>
      <c r="FM165" s="119"/>
      <c r="FN165" s="119"/>
      <c r="FO165" s="119"/>
      <c r="FP165" s="119"/>
      <c r="FQ165" s="119"/>
      <c r="FR165" s="119"/>
      <c r="FS165" s="119"/>
      <c r="FT165" s="119"/>
      <c r="FU165" s="119"/>
      <c r="FV165" s="119"/>
      <c r="FW165" s="119"/>
      <c r="FX165" s="119"/>
      <c r="FY165" s="119"/>
      <c r="FZ165" s="119"/>
      <c r="GA165" s="119"/>
      <c r="GB165" s="119"/>
      <c r="GC165" s="119"/>
      <c r="GD165" s="119"/>
      <c r="GE165" s="119"/>
      <c r="GF165" s="119"/>
      <c r="GG165" s="119"/>
      <c r="GH165" s="119"/>
      <c r="GI165" s="119"/>
      <c r="GJ165" s="119"/>
      <c r="GK165" s="119"/>
      <c r="GL165" s="119"/>
      <c r="GM165" s="119"/>
      <c r="GN165" s="119"/>
      <c r="GO165" s="119"/>
      <c r="GP165" s="119"/>
      <c r="GQ165" s="119"/>
      <c r="GR165" s="119"/>
      <c r="GS165" s="119"/>
      <c r="GT165" s="119"/>
      <c r="GU165" s="119"/>
      <c r="GV165" s="119"/>
      <c r="GW165" s="119"/>
      <c r="GX165" s="119"/>
      <c r="GY165" s="119"/>
      <c r="GZ165" s="119"/>
      <c r="HA165" s="119"/>
      <c r="HB165" s="119"/>
      <c r="HC165" s="119"/>
      <c r="HD165" s="119"/>
      <c r="HE165" s="119"/>
      <c r="HF165" s="119"/>
      <c r="HG165" s="119"/>
      <c r="HH165" s="119"/>
      <c r="HI165" s="119"/>
      <c r="HJ165" s="119"/>
      <c r="HK165" s="119"/>
      <c r="HL165" s="119"/>
      <c r="HM165" s="119"/>
      <c r="HN165" s="119"/>
      <c r="HO165" s="119"/>
      <c r="HP165" s="119"/>
      <c r="HQ165" s="119"/>
      <c r="HR165" s="119"/>
      <c r="HS165" s="119"/>
      <c r="HT165" s="119"/>
      <c r="HU165" s="119"/>
      <c r="HV165" s="119"/>
      <c r="HW165" s="119"/>
      <c r="HX165" s="119"/>
      <c r="HY165" s="119"/>
      <c r="HZ165" s="119"/>
      <c r="IA165" s="119"/>
      <c r="IB165" s="119"/>
      <c r="IC165" s="119"/>
      <c r="ID165" s="119"/>
      <c r="IE165" s="119"/>
      <c r="IF165" s="119"/>
      <c r="IG165" s="119"/>
      <c r="IH165" s="119"/>
      <c r="II165" s="119"/>
      <c r="IJ165" s="119"/>
      <c r="IK165" s="119"/>
      <c r="IL165" s="119"/>
      <c r="IM165" s="119"/>
      <c r="IN165" s="119"/>
      <c r="IO165" s="119"/>
      <c r="IP165" s="119"/>
      <c r="IQ165" s="119"/>
      <c r="IR165" s="119"/>
      <c r="IS165" s="119"/>
      <c r="IT165" s="119"/>
      <c r="IU165" s="119"/>
      <c r="IV165" s="119"/>
      <c r="IW165" s="119"/>
      <c r="IX165" s="119"/>
      <c r="IY165" s="119"/>
      <c r="IZ165" s="119"/>
      <c r="JA165" s="119"/>
      <c r="JB165" s="119"/>
      <c r="JC165" s="119"/>
      <c r="JD165" s="119"/>
      <c r="JE165" s="119"/>
      <c r="JF165" s="119"/>
      <c r="JG165" s="119"/>
    </row>
    <row r="166" spans="1:267" ht="63.75" customHeight="1" x14ac:dyDescent="0.2">
      <c r="A166" s="175">
        <v>94</v>
      </c>
      <c r="B166" s="175" t="s">
        <v>609</v>
      </c>
      <c r="C166" s="176" t="s">
        <v>47</v>
      </c>
      <c r="D166" s="176" t="s">
        <v>637</v>
      </c>
      <c r="E166" s="178" t="s">
        <v>638</v>
      </c>
      <c r="F166" s="198" t="s">
        <v>639</v>
      </c>
      <c r="G166" s="206" t="s">
        <v>29</v>
      </c>
      <c r="H166" s="249" t="s">
        <v>55</v>
      </c>
      <c r="I166" s="176" t="s">
        <v>640</v>
      </c>
      <c r="J166" s="176" t="s">
        <v>47</v>
      </c>
      <c r="K166" s="176" t="s">
        <v>640</v>
      </c>
      <c r="L166" s="187">
        <v>180</v>
      </c>
      <c r="M166" s="176" t="s">
        <v>31</v>
      </c>
      <c r="N166" s="95">
        <v>784800</v>
      </c>
      <c r="O166" s="181">
        <v>44284</v>
      </c>
      <c r="P166" s="184">
        <v>44358</v>
      </c>
      <c r="Q166" s="190">
        <f t="shared" si="7"/>
        <v>75</v>
      </c>
      <c r="R166" s="182" t="s">
        <v>34</v>
      </c>
      <c r="S166" s="48">
        <v>10464</v>
      </c>
      <c r="T166" s="188">
        <f>U166*100%/N166</f>
        <v>0.42529373088685019</v>
      </c>
      <c r="U166" s="177">
        <v>333770.52</v>
      </c>
      <c r="V166" s="186" t="s">
        <v>641</v>
      </c>
      <c r="W166" s="186" t="s">
        <v>642</v>
      </c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/>
      <c r="BH166" s="119"/>
      <c r="BI166" s="119"/>
      <c r="BJ166" s="119"/>
      <c r="BK166" s="119"/>
      <c r="BL166" s="119"/>
      <c r="BM166" s="119"/>
      <c r="BN166" s="119"/>
      <c r="BO166" s="119"/>
      <c r="BP166" s="119"/>
      <c r="BQ166" s="119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19"/>
      <c r="CB166" s="119"/>
      <c r="CC166" s="119"/>
      <c r="CD166" s="119"/>
      <c r="CE166" s="119"/>
      <c r="CF166" s="119"/>
      <c r="CG166" s="119"/>
      <c r="CH166" s="119"/>
      <c r="CI166" s="119"/>
      <c r="CJ166" s="119"/>
      <c r="CK166" s="119"/>
      <c r="CL166" s="119"/>
      <c r="CM166" s="119"/>
      <c r="CN166" s="119"/>
      <c r="CO166" s="119"/>
      <c r="CP166" s="119"/>
      <c r="CQ166" s="119"/>
      <c r="CR166" s="119"/>
      <c r="CS166" s="119"/>
      <c r="CT166" s="119"/>
      <c r="CU166" s="119"/>
      <c r="CV166" s="119"/>
      <c r="CW166" s="119"/>
      <c r="CX166" s="119"/>
      <c r="CY166" s="119"/>
      <c r="CZ166" s="119"/>
      <c r="DA166" s="119"/>
      <c r="DB166" s="119"/>
      <c r="DC166" s="119"/>
      <c r="DD166" s="119"/>
      <c r="DE166" s="119"/>
      <c r="DF166" s="119"/>
      <c r="DG166" s="119"/>
      <c r="DH166" s="119"/>
      <c r="DI166" s="119"/>
      <c r="DJ166" s="119"/>
      <c r="DK166" s="119"/>
      <c r="DL166" s="119"/>
      <c r="DM166" s="119"/>
      <c r="DN166" s="119"/>
      <c r="DO166" s="119"/>
      <c r="DP166" s="119"/>
      <c r="DQ166" s="119"/>
      <c r="DR166" s="119"/>
      <c r="DS166" s="119"/>
      <c r="DT166" s="119"/>
      <c r="DU166" s="119"/>
      <c r="DV166" s="119"/>
      <c r="DW166" s="119"/>
      <c r="DX166" s="119"/>
      <c r="DY166" s="119"/>
      <c r="DZ166" s="119"/>
      <c r="EA166" s="119"/>
      <c r="EB166" s="119"/>
      <c r="EC166" s="119"/>
      <c r="ED166" s="119"/>
      <c r="EE166" s="119"/>
      <c r="EF166" s="119"/>
      <c r="EG166" s="119"/>
      <c r="EH166" s="119"/>
      <c r="EI166" s="119"/>
      <c r="EJ166" s="119"/>
      <c r="EK166" s="119"/>
      <c r="EL166" s="119"/>
      <c r="EM166" s="119"/>
      <c r="EN166" s="119"/>
      <c r="EO166" s="119"/>
      <c r="EP166" s="119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19"/>
      <c r="FA166" s="119"/>
      <c r="FB166" s="119"/>
      <c r="FC166" s="119"/>
      <c r="FD166" s="119"/>
      <c r="FE166" s="119"/>
      <c r="FF166" s="119"/>
      <c r="FG166" s="119"/>
      <c r="FH166" s="119"/>
      <c r="FI166" s="119"/>
      <c r="FJ166" s="119"/>
      <c r="FK166" s="119"/>
      <c r="FL166" s="119"/>
      <c r="FM166" s="119"/>
      <c r="FN166" s="119"/>
      <c r="FO166" s="119"/>
      <c r="FP166" s="119"/>
      <c r="FQ166" s="119"/>
      <c r="FR166" s="119"/>
      <c r="FS166" s="119"/>
      <c r="FT166" s="119"/>
      <c r="FU166" s="119"/>
      <c r="FV166" s="119"/>
      <c r="FW166" s="119"/>
      <c r="FX166" s="119"/>
      <c r="FY166" s="119"/>
      <c r="FZ166" s="119"/>
      <c r="GA166" s="119"/>
      <c r="GB166" s="119"/>
      <c r="GC166" s="119"/>
      <c r="GD166" s="119"/>
      <c r="GE166" s="119"/>
      <c r="GF166" s="119"/>
      <c r="GG166" s="119"/>
      <c r="GH166" s="119"/>
      <c r="GI166" s="119"/>
      <c r="GJ166" s="119"/>
      <c r="GK166" s="119"/>
      <c r="GL166" s="119"/>
      <c r="GM166" s="119"/>
      <c r="GN166" s="119"/>
      <c r="GO166" s="119"/>
      <c r="GP166" s="119"/>
      <c r="GQ166" s="119"/>
      <c r="GR166" s="119"/>
      <c r="GS166" s="119"/>
      <c r="GT166" s="119"/>
      <c r="GU166" s="119"/>
      <c r="GV166" s="119"/>
      <c r="GW166" s="119"/>
      <c r="GX166" s="119"/>
      <c r="GY166" s="119"/>
      <c r="GZ166" s="119"/>
      <c r="HA166" s="119"/>
      <c r="HB166" s="119"/>
      <c r="HC166" s="119"/>
      <c r="HD166" s="119"/>
      <c r="HE166" s="119"/>
      <c r="HF166" s="119"/>
      <c r="HG166" s="119"/>
      <c r="HH166" s="119"/>
      <c r="HI166" s="119"/>
      <c r="HJ166" s="119"/>
      <c r="HK166" s="119"/>
      <c r="HL166" s="119"/>
      <c r="HM166" s="119"/>
      <c r="HN166" s="119"/>
      <c r="HO166" s="119"/>
      <c r="HP166" s="119"/>
      <c r="HQ166" s="119"/>
      <c r="HR166" s="119"/>
      <c r="HS166" s="119"/>
      <c r="HT166" s="119"/>
      <c r="HU166" s="119"/>
      <c r="HV166" s="119"/>
      <c r="HW166" s="119"/>
      <c r="HX166" s="119"/>
      <c r="HY166" s="119"/>
      <c r="HZ166" s="119"/>
      <c r="IA166" s="119"/>
      <c r="IB166" s="119"/>
      <c r="IC166" s="119"/>
      <c r="ID166" s="119"/>
      <c r="IE166" s="119"/>
      <c r="IF166" s="119"/>
      <c r="IG166" s="119"/>
      <c r="IH166" s="119"/>
      <c r="II166" s="119"/>
      <c r="IJ166" s="119"/>
      <c r="IK166" s="119"/>
      <c r="IL166" s="119"/>
      <c r="IM166" s="119"/>
      <c r="IN166" s="119"/>
      <c r="IO166" s="119"/>
      <c r="IP166" s="119"/>
      <c r="IQ166" s="119"/>
      <c r="IR166" s="119"/>
      <c r="IS166" s="119"/>
      <c r="IT166" s="119"/>
      <c r="IU166" s="119"/>
      <c r="IV166" s="119"/>
      <c r="IW166" s="119"/>
      <c r="IX166" s="119"/>
      <c r="IY166" s="119"/>
      <c r="IZ166" s="119"/>
      <c r="JA166" s="119"/>
      <c r="JB166" s="119"/>
      <c r="JC166" s="119"/>
      <c r="JD166" s="119"/>
      <c r="JE166" s="119"/>
      <c r="JF166" s="119"/>
      <c r="JG166" s="119"/>
    </row>
    <row r="167" spans="1:267" ht="63.75" customHeight="1" x14ac:dyDescent="0.2">
      <c r="A167" s="353">
        <v>95</v>
      </c>
      <c r="B167" s="353" t="s">
        <v>609</v>
      </c>
      <c r="C167" s="354" t="s">
        <v>47</v>
      </c>
      <c r="D167" s="354" t="s">
        <v>643</v>
      </c>
      <c r="E167" s="356" t="s">
        <v>644</v>
      </c>
      <c r="F167" s="198" t="s">
        <v>645</v>
      </c>
      <c r="G167" s="400" t="s">
        <v>52</v>
      </c>
      <c r="H167" s="455" t="s">
        <v>55</v>
      </c>
      <c r="I167" s="354" t="s">
        <v>646</v>
      </c>
      <c r="J167" s="354" t="s">
        <v>47</v>
      </c>
      <c r="K167" s="354" t="s">
        <v>33</v>
      </c>
      <c r="L167" s="374">
        <v>85</v>
      </c>
      <c r="M167" s="354" t="s">
        <v>31</v>
      </c>
      <c r="N167" s="95">
        <v>243091.94</v>
      </c>
      <c r="O167" s="368">
        <v>44312</v>
      </c>
      <c r="P167" s="371">
        <v>44365</v>
      </c>
      <c r="Q167" s="190">
        <f t="shared" si="7"/>
        <v>858.98212014134276</v>
      </c>
      <c r="R167" s="369" t="s">
        <v>34</v>
      </c>
      <c r="S167" s="48">
        <v>283</v>
      </c>
      <c r="T167" s="375">
        <f>U167*100%/302993.94</f>
        <v>0.9500885727285503</v>
      </c>
      <c r="U167" s="355">
        <v>287871.08</v>
      </c>
      <c r="V167" s="373" t="s">
        <v>647</v>
      </c>
      <c r="W167" s="373" t="s">
        <v>648</v>
      </c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  <c r="AV167" s="119"/>
      <c r="AW167" s="119"/>
      <c r="AX167" s="119"/>
      <c r="AY167" s="119"/>
      <c r="AZ167" s="119"/>
      <c r="BA167" s="119"/>
      <c r="BB167" s="119"/>
      <c r="BC167" s="119"/>
      <c r="BD167" s="119"/>
      <c r="BE167" s="119"/>
      <c r="BF167" s="119"/>
      <c r="BG167" s="119"/>
      <c r="BH167" s="119"/>
      <c r="BI167" s="119"/>
      <c r="BJ167" s="119"/>
      <c r="BK167" s="119"/>
      <c r="BL167" s="119"/>
      <c r="BM167" s="119"/>
      <c r="BN167" s="119"/>
      <c r="BO167" s="119"/>
      <c r="BP167" s="119"/>
      <c r="BQ167" s="119"/>
      <c r="BR167" s="119"/>
      <c r="BS167" s="119"/>
      <c r="BT167" s="119"/>
      <c r="BU167" s="119"/>
      <c r="BV167" s="119"/>
      <c r="BW167" s="119"/>
      <c r="BX167" s="119"/>
      <c r="BY167" s="119"/>
      <c r="BZ167" s="119"/>
      <c r="CA167" s="119"/>
      <c r="CB167" s="119"/>
      <c r="CC167" s="119"/>
      <c r="CD167" s="119"/>
      <c r="CE167" s="119"/>
      <c r="CF167" s="119"/>
      <c r="CG167" s="119"/>
      <c r="CH167" s="119"/>
      <c r="CI167" s="119"/>
      <c r="CJ167" s="119"/>
      <c r="CK167" s="119"/>
      <c r="CL167" s="119"/>
      <c r="CM167" s="119"/>
      <c r="CN167" s="119"/>
      <c r="CO167" s="119"/>
      <c r="CP167" s="119"/>
      <c r="CQ167" s="119"/>
      <c r="CR167" s="119"/>
      <c r="CS167" s="119"/>
      <c r="CT167" s="119"/>
      <c r="CU167" s="119"/>
      <c r="CV167" s="119"/>
      <c r="CW167" s="119"/>
      <c r="CX167" s="119"/>
      <c r="CY167" s="119"/>
      <c r="CZ167" s="119"/>
      <c r="DA167" s="119"/>
      <c r="DB167" s="119"/>
      <c r="DC167" s="119"/>
      <c r="DD167" s="119"/>
      <c r="DE167" s="119"/>
      <c r="DF167" s="119"/>
      <c r="DG167" s="119"/>
      <c r="DH167" s="119"/>
      <c r="DI167" s="119"/>
      <c r="DJ167" s="119"/>
      <c r="DK167" s="119"/>
      <c r="DL167" s="119"/>
      <c r="DM167" s="119"/>
      <c r="DN167" s="119"/>
      <c r="DO167" s="119"/>
      <c r="DP167" s="119"/>
      <c r="DQ167" s="119"/>
      <c r="DR167" s="119"/>
      <c r="DS167" s="119"/>
      <c r="DT167" s="119"/>
      <c r="DU167" s="119"/>
      <c r="DV167" s="119"/>
      <c r="DW167" s="119"/>
      <c r="DX167" s="119"/>
      <c r="DY167" s="119"/>
      <c r="DZ167" s="119"/>
      <c r="EA167" s="119"/>
      <c r="EB167" s="119"/>
      <c r="EC167" s="119"/>
      <c r="ED167" s="119"/>
      <c r="EE167" s="119"/>
      <c r="EF167" s="119"/>
      <c r="EG167" s="119"/>
      <c r="EH167" s="119"/>
      <c r="EI167" s="119"/>
      <c r="EJ167" s="119"/>
      <c r="EK167" s="119"/>
      <c r="EL167" s="119"/>
      <c r="EM167" s="119"/>
      <c r="EN167" s="119"/>
      <c r="EO167" s="119"/>
      <c r="EP167" s="119"/>
      <c r="EQ167" s="119"/>
      <c r="ER167" s="119"/>
      <c r="ES167" s="119"/>
      <c r="ET167" s="119"/>
      <c r="EU167" s="119"/>
      <c r="EV167" s="119"/>
      <c r="EW167" s="119"/>
      <c r="EX167" s="119"/>
      <c r="EY167" s="119"/>
      <c r="EZ167" s="119"/>
      <c r="FA167" s="119"/>
      <c r="FB167" s="119"/>
      <c r="FC167" s="119"/>
      <c r="FD167" s="119"/>
      <c r="FE167" s="119"/>
      <c r="FF167" s="119"/>
      <c r="FG167" s="119"/>
      <c r="FH167" s="119"/>
      <c r="FI167" s="119"/>
      <c r="FJ167" s="119"/>
      <c r="FK167" s="119"/>
      <c r="FL167" s="119"/>
      <c r="FM167" s="119"/>
      <c r="FN167" s="119"/>
      <c r="FO167" s="119"/>
      <c r="FP167" s="119"/>
      <c r="FQ167" s="119"/>
      <c r="FR167" s="119"/>
      <c r="FS167" s="119"/>
      <c r="FT167" s="119"/>
      <c r="FU167" s="119"/>
      <c r="FV167" s="119"/>
      <c r="FW167" s="119"/>
      <c r="FX167" s="119"/>
      <c r="FY167" s="119"/>
      <c r="FZ167" s="119"/>
      <c r="GA167" s="119"/>
      <c r="GB167" s="119"/>
      <c r="GC167" s="119"/>
      <c r="GD167" s="119"/>
      <c r="GE167" s="119"/>
      <c r="GF167" s="119"/>
      <c r="GG167" s="119"/>
      <c r="GH167" s="119"/>
      <c r="GI167" s="119"/>
      <c r="GJ167" s="119"/>
      <c r="GK167" s="119"/>
      <c r="GL167" s="119"/>
      <c r="GM167" s="119"/>
      <c r="GN167" s="119"/>
      <c r="GO167" s="119"/>
      <c r="GP167" s="119"/>
      <c r="GQ167" s="119"/>
      <c r="GR167" s="119"/>
      <c r="GS167" s="119"/>
      <c r="GT167" s="119"/>
      <c r="GU167" s="119"/>
      <c r="GV167" s="119"/>
      <c r="GW167" s="119"/>
      <c r="GX167" s="119"/>
      <c r="GY167" s="119"/>
      <c r="GZ167" s="119"/>
      <c r="HA167" s="119"/>
      <c r="HB167" s="119"/>
      <c r="HC167" s="119"/>
      <c r="HD167" s="119"/>
      <c r="HE167" s="119"/>
      <c r="HF167" s="119"/>
      <c r="HG167" s="119"/>
      <c r="HH167" s="119"/>
      <c r="HI167" s="119"/>
      <c r="HJ167" s="119"/>
      <c r="HK167" s="119"/>
      <c r="HL167" s="119"/>
      <c r="HM167" s="119"/>
      <c r="HN167" s="119"/>
      <c r="HO167" s="119"/>
      <c r="HP167" s="119"/>
      <c r="HQ167" s="119"/>
      <c r="HR167" s="119"/>
      <c r="HS167" s="119"/>
      <c r="HT167" s="119"/>
      <c r="HU167" s="119"/>
      <c r="HV167" s="119"/>
      <c r="HW167" s="119"/>
      <c r="HX167" s="119"/>
      <c r="HY167" s="119"/>
      <c r="HZ167" s="119"/>
      <c r="IA167" s="119"/>
      <c r="IB167" s="119"/>
      <c r="IC167" s="119"/>
      <c r="ID167" s="119"/>
      <c r="IE167" s="119"/>
      <c r="IF167" s="119"/>
      <c r="IG167" s="119"/>
      <c r="IH167" s="119"/>
      <c r="II167" s="119"/>
      <c r="IJ167" s="119"/>
      <c r="IK167" s="119"/>
      <c r="IL167" s="119"/>
      <c r="IM167" s="119"/>
      <c r="IN167" s="119"/>
      <c r="IO167" s="119"/>
      <c r="IP167" s="119"/>
      <c r="IQ167" s="119"/>
      <c r="IR167" s="119"/>
      <c r="IS167" s="119"/>
      <c r="IT167" s="119"/>
      <c r="IU167" s="119"/>
      <c r="IV167" s="119"/>
      <c r="IW167" s="119"/>
      <c r="IX167" s="119"/>
      <c r="IY167" s="119"/>
      <c r="IZ167" s="119"/>
      <c r="JA167" s="119"/>
      <c r="JB167" s="119"/>
      <c r="JC167" s="119"/>
      <c r="JD167" s="119"/>
      <c r="JE167" s="119"/>
      <c r="JF167" s="119"/>
      <c r="JG167" s="119"/>
    </row>
    <row r="168" spans="1:267" ht="63.75" customHeight="1" x14ac:dyDescent="0.2">
      <c r="A168" s="353"/>
      <c r="B168" s="353"/>
      <c r="C168" s="354"/>
      <c r="D168" s="354"/>
      <c r="E168" s="356"/>
      <c r="F168" s="198" t="s">
        <v>307</v>
      </c>
      <c r="G168" s="400"/>
      <c r="H168" s="455"/>
      <c r="I168" s="354"/>
      <c r="J168" s="354"/>
      <c r="K168" s="354"/>
      <c r="L168" s="374"/>
      <c r="M168" s="354"/>
      <c r="N168" s="95">
        <v>44779.14</v>
      </c>
      <c r="O168" s="368"/>
      <c r="P168" s="371"/>
      <c r="Q168" s="190">
        <f t="shared" si="7"/>
        <v>439.01117647058823</v>
      </c>
      <c r="R168" s="369"/>
      <c r="S168" s="48">
        <v>102</v>
      </c>
      <c r="T168" s="375"/>
      <c r="U168" s="355"/>
      <c r="V168" s="373"/>
      <c r="W168" s="373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  <c r="AV168" s="119"/>
      <c r="AW168" s="119"/>
      <c r="AX168" s="119"/>
      <c r="AY168" s="119"/>
      <c r="AZ168" s="119"/>
      <c r="BA168" s="119"/>
      <c r="BB168" s="119"/>
      <c r="BC168" s="119"/>
      <c r="BD168" s="119"/>
      <c r="BE168" s="119"/>
      <c r="BF168" s="119"/>
      <c r="BG168" s="119"/>
      <c r="BH168" s="119"/>
      <c r="BI168" s="119"/>
      <c r="BJ168" s="119"/>
      <c r="BK168" s="119"/>
      <c r="BL168" s="119"/>
      <c r="BM168" s="119"/>
      <c r="BN168" s="119"/>
      <c r="BO168" s="119"/>
      <c r="BP168" s="119"/>
      <c r="BQ168" s="119"/>
      <c r="BR168" s="119"/>
      <c r="BS168" s="119"/>
      <c r="BT168" s="119"/>
      <c r="BU168" s="119"/>
      <c r="BV168" s="119"/>
      <c r="BW168" s="119"/>
      <c r="BX168" s="119"/>
      <c r="BY168" s="119"/>
      <c r="BZ168" s="119"/>
      <c r="CA168" s="119"/>
      <c r="CB168" s="119"/>
      <c r="CC168" s="119"/>
      <c r="CD168" s="119"/>
      <c r="CE168" s="119"/>
      <c r="CF168" s="119"/>
      <c r="CG168" s="119"/>
      <c r="CH168" s="119"/>
      <c r="CI168" s="119"/>
      <c r="CJ168" s="119"/>
      <c r="CK168" s="119"/>
      <c r="CL168" s="119"/>
      <c r="CM168" s="119"/>
      <c r="CN168" s="119"/>
      <c r="CO168" s="119"/>
      <c r="CP168" s="119"/>
      <c r="CQ168" s="119"/>
      <c r="CR168" s="119"/>
      <c r="CS168" s="119"/>
      <c r="CT168" s="119"/>
      <c r="CU168" s="119"/>
      <c r="CV168" s="119"/>
      <c r="CW168" s="119"/>
      <c r="CX168" s="119"/>
      <c r="CY168" s="119"/>
      <c r="CZ168" s="119"/>
      <c r="DA168" s="119"/>
      <c r="DB168" s="119"/>
      <c r="DC168" s="119"/>
      <c r="DD168" s="119"/>
      <c r="DE168" s="119"/>
      <c r="DF168" s="119"/>
      <c r="DG168" s="119"/>
      <c r="DH168" s="119"/>
      <c r="DI168" s="119"/>
      <c r="DJ168" s="119"/>
      <c r="DK168" s="119"/>
      <c r="DL168" s="119"/>
      <c r="DM168" s="119"/>
      <c r="DN168" s="119"/>
      <c r="DO168" s="119"/>
      <c r="DP168" s="119"/>
      <c r="DQ168" s="119"/>
      <c r="DR168" s="119"/>
      <c r="DS168" s="119"/>
      <c r="DT168" s="119"/>
      <c r="DU168" s="119"/>
      <c r="DV168" s="119"/>
      <c r="DW168" s="119"/>
      <c r="DX168" s="119"/>
      <c r="DY168" s="119"/>
      <c r="DZ168" s="119"/>
      <c r="EA168" s="119"/>
      <c r="EB168" s="119"/>
      <c r="EC168" s="119"/>
      <c r="ED168" s="119"/>
      <c r="EE168" s="119"/>
      <c r="EF168" s="119"/>
      <c r="EG168" s="119"/>
      <c r="EH168" s="119"/>
      <c r="EI168" s="119"/>
      <c r="EJ168" s="119"/>
      <c r="EK168" s="119"/>
      <c r="EL168" s="119"/>
      <c r="EM168" s="119"/>
      <c r="EN168" s="119"/>
      <c r="EO168" s="119"/>
      <c r="EP168" s="119"/>
      <c r="EQ168" s="119"/>
      <c r="ER168" s="119"/>
      <c r="ES168" s="119"/>
      <c r="ET168" s="119"/>
      <c r="EU168" s="119"/>
      <c r="EV168" s="119"/>
      <c r="EW168" s="119"/>
      <c r="EX168" s="119"/>
      <c r="EY168" s="119"/>
      <c r="EZ168" s="119"/>
      <c r="FA168" s="119"/>
      <c r="FB168" s="119"/>
      <c r="FC168" s="119"/>
      <c r="FD168" s="119"/>
      <c r="FE168" s="119"/>
      <c r="FF168" s="119"/>
      <c r="FG168" s="119"/>
      <c r="FH168" s="119"/>
      <c r="FI168" s="119"/>
      <c r="FJ168" s="119"/>
      <c r="FK168" s="119"/>
      <c r="FL168" s="119"/>
      <c r="FM168" s="119"/>
      <c r="FN168" s="119"/>
      <c r="FO168" s="119"/>
      <c r="FP168" s="119"/>
      <c r="FQ168" s="119"/>
      <c r="FR168" s="119"/>
      <c r="FS168" s="119"/>
      <c r="FT168" s="119"/>
      <c r="FU168" s="119"/>
      <c r="FV168" s="119"/>
      <c r="FW168" s="119"/>
      <c r="FX168" s="119"/>
      <c r="FY168" s="119"/>
      <c r="FZ168" s="119"/>
      <c r="GA168" s="119"/>
      <c r="GB168" s="119"/>
      <c r="GC168" s="119"/>
      <c r="GD168" s="119"/>
      <c r="GE168" s="119"/>
      <c r="GF168" s="119"/>
      <c r="GG168" s="119"/>
      <c r="GH168" s="119"/>
      <c r="GI168" s="119"/>
      <c r="GJ168" s="119"/>
      <c r="GK168" s="119"/>
      <c r="GL168" s="119"/>
      <c r="GM168" s="119"/>
      <c r="GN168" s="119"/>
      <c r="GO168" s="119"/>
      <c r="GP168" s="119"/>
      <c r="GQ168" s="119"/>
      <c r="GR168" s="119"/>
      <c r="GS168" s="119"/>
      <c r="GT168" s="119"/>
      <c r="GU168" s="119"/>
      <c r="GV168" s="119"/>
      <c r="GW168" s="119"/>
      <c r="GX168" s="119"/>
      <c r="GY168" s="119"/>
      <c r="GZ168" s="119"/>
      <c r="HA168" s="119"/>
      <c r="HB168" s="119"/>
      <c r="HC168" s="119"/>
      <c r="HD168" s="119"/>
      <c r="HE168" s="119"/>
      <c r="HF168" s="119"/>
      <c r="HG168" s="119"/>
      <c r="HH168" s="119"/>
      <c r="HI168" s="119"/>
      <c r="HJ168" s="119"/>
      <c r="HK168" s="119"/>
      <c r="HL168" s="119"/>
      <c r="HM168" s="119"/>
      <c r="HN168" s="119"/>
      <c r="HO168" s="119"/>
      <c r="HP168" s="119"/>
      <c r="HQ168" s="119"/>
      <c r="HR168" s="119"/>
      <c r="HS168" s="119"/>
      <c r="HT168" s="119"/>
      <c r="HU168" s="119"/>
      <c r="HV168" s="119"/>
      <c r="HW168" s="119"/>
      <c r="HX168" s="119"/>
      <c r="HY168" s="119"/>
      <c r="HZ168" s="119"/>
      <c r="IA168" s="119"/>
      <c r="IB168" s="119"/>
      <c r="IC168" s="119"/>
      <c r="ID168" s="119"/>
      <c r="IE168" s="119"/>
      <c r="IF168" s="119"/>
      <c r="IG168" s="119"/>
      <c r="IH168" s="119"/>
      <c r="II168" s="119"/>
      <c r="IJ168" s="119"/>
      <c r="IK168" s="119"/>
      <c r="IL168" s="119"/>
      <c r="IM168" s="119"/>
      <c r="IN168" s="119"/>
      <c r="IO168" s="119"/>
      <c r="IP168" s="119"/>
      <c r="IQ168" s="119"/>
      <c r="IR168" s="119"/>
      <c r="IS168" s="119"/>
      <c r="IT168" s="119"/>
      <c r="IU168" s="119"/>
      <c r="IV168" s="119"/>
      <c r="IW168" s="119"/>
      <c r="IX168" s="119"/>
      <c r="IY168" s="119"/>
      <c r="IZ168" s="119"/>
      <c r="JA168" s="119"/>
      <c r="JB168" s="119"/>
      <c r="JC168" s="119"/>
      <c r="JD168" s="119"/>
      <c r="JE168" s="119"/>
      <c r="JF168" s="119"/>
      <c r="JG168" s="119"/>
    </row>
    <row r="169" spans="1:267" ht="63.75" customHeight="1" x14ac:dyDescent="0.2">
      <c r="A169" s="175">
        <v>96</v>
      </c>
      <c r="B169" s="175" t="s">
        <v>649</v>
      </c>
      <c r="C169" s="175" t="s">
        <v>49</v>
      </c>
      <c r="D169" s="176" t="s">
        <v>650</v>
      </c>
      <c r="E169" s="175">
        <v>1238</v>
      </c>
      <c r="F169" s="198" t="s">
        <v>651</v>
      </c>
      <c r="G169" s="176" t="s">
        <v>37</v>
      </c>
      <c r="H169" s="196" t="s">
        <v>48</v>
      </c>
      <c r="I169" s="176" t="s">
        <v>37</v>
      </c>
      <c r="J169" s="175" t="s">
        <v>49</v>
      </c>
      <c r="K169" s="176" t="s">
        <v>37</v>
      </c>
      <c r="L169" s="183">
        <v>185</v>
      </c>
      <c r="M169" s="176" t="s">
        <v>31</v>
      </c>
      <c r="N169" s="95">
        <v>450000</v>
      </c>
      <c r="O169" s="181">
        <v>44284</v>
      </c>
      <c r="P169" s="181">
        <v>44302</v>
      </c>
      <c r="Q169" s="190">
        <f t="shared" si="7"/>
        <v>818.18181818181813</v>
      </c>
      <c r="R169" s="182" t="s">
        <v>39</v>
      </c>
      <c r="S169" s="48">
        <v>550</v>
      </c>
      <c r="T169" s="188">
        <f>U169*100%/N169</f>
        <v>0.90036402222222223</v>
      </c>
      <c r="U169" s="68">
        <v>405163.81</v>
      </c>
      <c r="V169" s="186" t="s">
        <v>652</v>
      </c>
      <c r="W169" s="186" t="s">
        <v>653</v>
      </c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119"/>
      <c r="AR169" s="119"/>
      <c r="AS169" s="119"/>
      <c r="AT169" s="119"/>
      <c r="AU169" s="119"/>
      <c r="AV169" s="119"/>
      <c r="AW169" s="119"/>
      <c r="AX169" s="119"/>
      <c r="AY169" s="119"/>
      <c r="AZ169" s="119"/>
      <c r="BA169" s="119"/>
      <c r="BB169" s="119"/>
      <c r="BC169" s="119"/>
      <c r="BD169" s="119"/>
      <c r="BE169" s="119"/>
      <c r="BF169" s="119"/>
      <c r="BG169" s="119"/>
      <c r="BH169" s="119"/>
      <c r="BI169" s="119"/>
      <c r="BJ169" s="119"/>
      <c r="BK169" s="119"/>
      <c r="BL169" s="119"/>
      <c r="BM169" s="119"/>
      <c r="BN169" s="119"/>
      <c r="BO169" s="119"/>
      <c r="BP169" s="119"/>
      <c r="BQ169" s="119"/>
      <c r="BR169" s="119"/>
      <c r="BS169" s="119"/>
      <c r="BT169" s="119"/>
      <c r="BU169" s="119"/>
      <c r="BV169" s="119"/>
      <c r="BW169" s="119"/>
      <c r="BX169" s="119"/>
      <c r="BY169" s="119"/>
      <c r="BZ169" s="119"/>
      <c r="CA169" s="119"/>
      <c r="CB169" s="119"/>
      <c r="CC169" s="119"/>
      <c r="CD169" s="119"/>
      <c r="CE169" s="119"/>
      <c r="CF169" s="119"/>
      <c r="CG169" s="119"/>
      <c r="CH169" s="119"/>
      <c r="CI169" s="119"/>
      <c r="CJ169" s="119"/>
      <c r="CK169" s="119"/>
      <c r="CL169" s="119"/>
      <c r="CM169" s="119"/>
      <c r="CN169" s="119"/>
      <c r="CO169" s="119"/>
      <c r="CP169" s="119"/>
      <c r="CQ169" s="119"/>
      <c r="CR169" s="119"/>
      <c r="CS169" s="119"/>
      <c r="CT169" s="119"/>
      <c r="CU169" s="119"/>
      <c r="CV169" s="119"/>
      <c r="CW169" s="119"/>
      <c r="CX169" s="119"/>
      <c r="CY169" s="119"/>
      <c r="CZ169" s="119"/>
      <c r="DA169" s="119"/>
      <c r="DB169" s="119"/>
      <c r="DC169" s="119"/>
      <c r="DD169" s="119"/>
      <c r="DE169" s="119"/>
      <c r="DF169" s="119"/>
      <c r="DG169" s="119"/>
      <c r="DH169" s="119"/>
      <c r="DI169" s="119"/>
      <c r="DJ169" s="119"/>
      <c r="DK169" s="119"/>
      <c r="DL169" s="119"/>
      <c r="DM169" s="119"/>
      <c r="DN169" s="119"/>
      <c r="DO169" s="119"/>
      <c r="DP169" s="119"/>
      <c r="DQ169" s="119"/>
      <c r="DR169" s="119"/>
      <c r="DS169" s="119"/>
      <c r="DT169" s="119"/>
      <c r="DU169" s="119"/>
      <c r="DV169" s="119"/>
      <c r="DW169" s="119"/>
      <c r="DX169" s="119"/>
      <c r="DY169" s="119"/>
      <c r="DZ169" s="119"/>
      <c r="EA169" s="119"/>
      <c r="EB169" s="119"/>
      <c r="EC169" s="119"/>
      <c r="ED169" s="119"/>
      <c r="EE169" s="119"/>
      <c r="EF169" s="119"/>
      <c r="EG169" s="119"/>
      <c r="EH169" s="119"/>
      <c r="EI169" s="119"/>
      <c r="EJ169" s="119"/>
      <c r="EK169" s="119"/>
      <c r="EL169" s="119"/>
      <c r="EM169" s="119"/>
      <c r="EN169" s="119"/>
      <c r="EO169" s="119"/>
      <c r="EP169" s="119"/>
      <c r="EQ169" s="119"/>
      <c r="ER169" s="119"/>
      <c r="ES169" s="119"/>
      <c r="ET169" s="119"/>
      <c r="EU169" s="119"/>
      <c r="EV169" s="119"/>
      <c r="EW169" s="119"/>
      <c r="EX169" s="119"/>
      <c r="EY169" s="119"/>
      <c r="EZ169" s="119"/>
      <c r="FA169" s="119"/>
      <c r="FB169" s="119"/>
      <c r="FC169" s="119"/>
      <c r="FD169" s="119"/>
      <c r="FE169" s="119"/>
      <c r="FF169" s="119"/>
      <c r="FG169" s="119"/>
      <c r="FH169" s="119"/>
      <c r="FI169" s="119"/>
      <c r="FJ169" s="119"/>
      <c r="FK169" s="119"/>
      <c r="FL169" s="119"/>
      <c r="FM169" s="119"/>
      <c r="FN169" s="119"/>
      <c r="FO169" s="119"/>
      <c r="FP169" s="119"/>
      <c r="FQ169" s="119"/>
      <c r="FR169" s="119"/>
      <c r="FS169" s="119"/>
      <c r="FT169" s="119"/>
      <c r="FU169" s="119"/>
      <c r="FV169" s="119"/>
      <c r="FW169" s="119"/>
      <c r="FX169" s="119"/>
      <c r="FY169" s="119"/>
      <c r="FZ169" s="119"/>
      <c r="GA169" s="119"/>
      <c r="GB169" s="119"/>
      <c r="GC169" s="119"/>
      <c r="GD169" s="119"/>
      <c r="GE169" s="119"/>
      <c r="GF169" s="119"/>
      <c r="GG169" s="119"/>
      <c r="GH169" s="119"/>
      <c r="GI169" s="119"/>
      <c r="GJ169" s="119"/>
      <c r="GK169" s="119"/>
      <c r="GL169" s="119"/>
      <c r="GM169" s="119"/>
      <c r="GN169" s="119"/>
      <c r="GO169" s="119"/>
      <c r="GP169" s="119"/>
      <c r="GQ169" s="119"/>
      <c r="GR169" s="119"/>
      <c r="GS169" s="119"/>
      <c r="GT169" s="119"/>
      <c r="GU169" s="119"/>
      <c r="GV169" s="119"/>
      <c r="GW169" s="119"/>
      <c r="GX169" s="119"/>
      <c r="GY169" s="119"/>
      <c r="GZ169" s="119"/>
      <c r="HA169" s="119"/>
      <c r="HB169" s="119"/>
      <c r="HC169" s="119"/>
      <c r="HD169" s="119"/>
      <c r="HE169" s="119"/>
      <c r="HF169" s="119"/>
      <c r="HG169" s="119"/>
      <c r="HH169" s="119"/>
      <c r="HI169" s="119"/>
      <c r="HJ169" s="119"/>
      <c r="HK169" s="119"/>
      <c r="HL169" s="119"/>
      <c r="HM169" s="119"/>
      <c r="HN169" s="119"/>
      <c r="HO169" s="119"/>
      <c r="HP169" s="119"/>
      <c r="HQ169" s="119"/>
      <c r="HR169" s="119"/>
      <c r="HS169" s="119"/>
      <c r="HT169" s="119"/>
      <c r="HU169" s="119"/>
      <c r="HV169" s="119"/>
      <c r="HW169" s="119"/>
      <c r="HX169" s="119"/>
      <c r="HY169" s="119"/>
      <c r="HZ169" s="119"/>
      <c r="IA169" s="119"/>
      <c r="IB169" s="119"/>
      <c r="IC169" s="119"/>
      <c r="ID169" s="119"/>
      <c r="IE169" s="119"/>
      <c r="IF169" s="119"/>
      <c r="IG169" s="119"/>
      <c r="IH169" s="119"/>
      <c r="II169" s="119"/>
      <c r="IJ169" s="119"/>
      <c r="IK169" s="119"/>
      <c r="IL169" s="119"/>
      <c r="IM169" s="119"/>
      <c r="IN169" s="119"/>
      <c r="IO169" s="119"/>
      <c r="IP169" s="119"/>
      <c r="IQ169" s="119"/>
      <c r="IR169" s="119"/>
      <c r="IS169" s="119"/>
      <c r="IT169" s="119"/>
      <c r="IU169" s="119"/>
      <c r="IV169" s="119"/>
      <c r="IW169" s="119"/>
      <c r="IX169" s="119"/>
      <c r="IY169" s="119"/>
      <c r="IZ169" s="119"/>
      <c r="JA169" s="119"/>
      <c r="JB169" s="119"/>
      <c r="JC169" s="119"/>
      <c r="JD169" s="119"/>
      <c r="JE169" s="119"/>
      <c r="JF169" s="119"/>
      <c r="JG169" s="119"/>
    </row>
    <row r="170" spans="1:267" ht="63.75" customHeight="1" x14ac:dyDescent="0.2">
      <c r="A170" s="175">
        <v>97</v>
      </c>
      <c r="B170" s="175" t="s">
        <v>649</v>
      </c>
      <c r="C170" s="175" t="s">
        <v>49</v>
      </c>
      <c r="D170" s="176" t="s">
        <v>654</v>
      </c>
      <c r="E170" s="175">
        <v>1239</v>
      </c>
      <c r="F170" s="198" t="s">
        <v>655</v>
      </c>
      <c r="G170" s="176" t="s">
        <v>300</v>
      </c>
      <c r="H170" s="196" t="s">
        <v>36</v>
      </c>
      <c r="I170" s="176" t="s">
        <v>300</v>
      </c>
      <c r="J170" s="175" t="s">
        <v>49</v>
      </c>
      <c r="K170" s="176" t="s">
        <v>300</v>
      </c>
      <c r="L170" s="183">
        <v>650</v>
      </c>
      <c r="M170" s="176" t="s">
        <v>31</v>
      </c>
      <c r="N170" s="95">
        <v>650000</v>
      </c>
      <c r="O170" s="181">
        <v>44284</v>
      </c>
      <c r="P170" s="181">
        <v>44316</v>
      </c>
      <c r="Q170" s="190">
        <f t="shared" si="7"/>
        <v>650000</v>
      </c>
      <c r="R170" s="182" t="s">
        <v>32</v>
      </c>
      <c r="S170" s="48">
        <v>1</v>
      </c>
      <c r="T170" s="188">
        <f>U170*100%/N170</f>
        <v>0</v>
      </c>
      <c r="U170" s="68">
        <v>0</v>
      </c>
      <c r="V170" s="186" t="s">
        <v>656</v>
      </c>
      <c r="W170" s="186" t="s">
        <v>657</v>
      </c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  <c r="AV170" s="119"/>
      <c r="AW170" s="119"/>
      <c r="AX170" s="119"/>
      <c r="AY170" s="119"/>
      <c r="AZ170" s="119"/>
      <c r="BA170" s="119"/>
      <c r="BB170" s="119"/>
      <c r="BC170" s="119"/>
      <c r="BD170" s="119"/>
      <c r="BE170" s="119"/>
      <c r="BF170" s="119"/>
      <c r="BG170" s="119"/>
      <c r="BH170" s="119"/>
      <c r="BI170" s="119"/>
      <c r="BJ170" s="119"/>
      <c r="BK170" s="119"/>
      <c r="BL170" s="119"/>
      <c r="BM170" s="119"/>
      <c r="BN170" s="119"/>
      <c r="BO170" s="119"/>
      <c r="BP170" s="119"/>
      <c r="BQ170" s="119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19"/>
      <c r="CB170" s="119"/>
      <c r="CC170" s="119"/>
      <c r="CD170" s="119"/>
      <c r="CE170" s="119"/>
      <c r="CF170" s="119"/>
      <c r="CG170" s="119"/>
      <c r="CH170" s="119"/>
      <c r="CI170" s="119"/>
      <c r="CJ170" s="119"/>
      <c r="CK170" s="119"/>
      <c r="CL170" s="119"/>
      <c r="CM170" s="119"/>
      <c r="CN170" s="119"/>
      <c r="CO170" s="119"/>
      <c r="CP170" s="119"/>
      <c r="CQ170" s="119"/>
      <c r="CR170" s="119"/>
      <c r="CS170" s="119"/>
      <c r="CT170" s="119"/>
      <c r="CU170" s="119"/>
      <c r="CV170" s="119"/>
      <c r="CW170" s="119"/>
      <c r="CX170" s="119"/>
      <c r="CY170" s="119"/>
      <c r="CZ170" s="119"/>
      <c r="DA170" s="119"/>
      <c r="DB170" s="119"/>
      <c r="DC170" s="119"/>
      <c r="DD170" s="119"/>
      <c r="DE170" s="119"/>
      <c r="DF170" s="119"/>
      <c r="DG170" s="119"/>
      <c r="DH170" s="119"/>
      <c r="DI170" s="119"/>
      <c r="DJ170" s="119"/>
      <c r="DK170" s="119"/>
      <c r="DL170" s="119"/>
      <c r="DM170" s="119"/>
      <c r="DN170" s="119"/>
      <c r="DO170" s="119"/>
      <c r="DP170" s="119"/>
      <c r="DQ170" s="119"/>
      <c r="DR170" s="119"/>
      <c r="DS170" s="119"/>
      <c r="DT170" s="119"/>
      <c r="DU170" s="119"/>
      <c r="DV170" s="119"/>
      <c r="DW170" s="119"/>
      <c r="DX170" s="119"/>
      <c r="DY170" s="119"/>
      <c r="DZ170" s="119"/>
      <c r="EA170" s="119"/>
      <c r="EB170" s="119"/>
      <c r="EC170" s="119"/>
      <c r="ED170" s="119"/>
      <c r="EE170" s="119"/>
      <c r="EF170" s="119"/>
      <c r="EG170" s="119"/>
      <c r="EH170" s="119"/>
      <c r="EI170" s="119"/>
      <c r="EJ170" s="119"/>
      <c r="EK170" s="119"/>
      <c r="EL170" s="119"/>
      <c r="EM170" s="119"/>
      <c r="EN170" s="119"/>
      <c r="EO170" s="119"/>
      <c r="EP170" s="119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19"/>
      <c r="FA170" s="119"/>
      <c r="FB170" s="119"/>
      <c r="FC170" s="119"/>
      <c r="FD170" s="119"/>
      <c r="FE170" s="119"/>
      <c r="FF170" s="119"/>
      <c r="FG170" s="119"/>
      <c r="FH170" s="119"/>
      <c r="FI170" s="119"/>
      <c r="FJ170" s="119"/>
      <c r="FK170" s="119"/>
      <c r="FL170" s="119"/>
      <c r="FM170" s="119"/>
      <c r="FN170" s="119"/>
      <c r="FO170" s="119"/>
      <c r="FP170" s="119"/>
      <c r="FQ170" s="119"/>
      <c r="FR170" s="119"/>
      <c r="FS170" s="119"/>
      <c r="FT170" s="119"/>
      <c r="FU170" s="119"/>
      <c r="FV170" s="119"/>
      <c r="FW170" s="119"/>
      <c r="FX170" s="119"/>
      <c r="FY170" s="119"/>
      <c r="FZ170" s="119"/>
      <c r="GA170" s="119"/>
      <c r="GB170" s="119"/>
      <c r="GC170" s="119"/>
      <c r="GD170" s="119"/>
      <c r="GE170" s="119"/>
      <c r="GF170" s="119"/>
      <c r="GG170" s="119"/>
      <c r="GH170" s="119"/>
      <c r="GI170" s="119"/>
      <c r="GJ170" s="119"/>
      <c r="GK170" s="119"/>
      <c r="GL170" s="119"/>
      <c r="GM170" s="119"/>
      <c r="GN170" s="119"/>
      <c r="GO170" s="119"/>
      <c r="GP170" s="119"/>
      <c r="GQ170" s="119"/>
      <c r="GR170" s="119"/>
      <c r="GS170" s="119"/>
      <c r="GT170" s="119"/>
      <c r="GU170" s="119"/>
      <c r="GV170" s="119"/>
      <c r="GW170" s="119"/>
      <c r="GX170" s="119"/>
      <c r="GY170" s="119"/>
      <c r="GZ170" s="119"/>
      <c r="HA170" s="119"/>
      <c r="HB170" s="119"/>
      <c r="HC170" s="119"/>
      <c r="HD170" s="119"/>
      <c r="HE170" s="119"/>
      <c r="HF170" s="119"/>
      <c r="HG170" s="119"/>
      <c r="HH170" s="119"/>
      <c r="HI170" s="119"/>
      <c r="HJ170" s="119"/>
      <c r="HK170" s="119"/>
      <c r="HL170" s="119"/>
      <c r="HM170" s="119"/>
      <c r="HN170" s="119"/>
      <c r="HO170" s="119"/>
      <c r="HP170" s="119"/>
      <c r="HQ170" s="119"/>
      <c r="HR170" s="119"/>
      <c r="HS170" s="119"/>
      <c r="HT170" s="119"/>
      <c r="HU170" s="119"/>
      <c r="HV170" s="119"/>
      <c r="HW170" s="119"/>
      <c r="HX170" s="119"/>
      <c r="HY170" s="119"/>
      <c r="HZ170" s="119"/>
      <c r="IA170" s="119"/>
      <c r="IB170" s="119"/>
      <c r="IC170" s="119"/>
      <c r="ID170" s="119"/>
      <c r="IE170" s="119"/>
      <c r="IF170" s="119"/>
      <c r="IG170" s="119"/>
      <c r="IH170" s="119"/>
      <c r="II170" s="119"/>
      <c r="IJ170" s="119"/>
      <c r="IK170" s="119"/>
      <c r="IL170" s="119"/>
      <c r="IM170" s="119"/>
      <c r="IN170" s="119"/>
      <c r="IO170" s="119"/>
      <c r="IP170" s="119"/>
      <c r="IQ170" s="119"/>
      <c r="IR170" s="119"/>
      <c r="IS170" s="119"/>
      <c r="IT170" s="119"/>
      <c r="IU170" s="119"/>
      <c r="IV170" s="119"/>
      <c r="IW170" s="119"/>
      <c r="IX170" s="119"/>
      <c r="IY170" s="119"/>
      <c r="IZ170" s="119"/>
      <c r="JA170" s="119"/>
      <c r="JB170" s="119"/>
      <c r="JC170" s="119"/>
      <c r="JD170" s="119"/>
      <c r="JE170" s="119"/>
      <c r="JF170" s="119"/>
      <c r="JG170" s="119"/>
    </row>
    <row r="171" spans="1:267" ht="63.75" customHeight="1" x14ac:dyDescent="0.2">
      <c r="A171" s="175">
        <v>98</v>
      </c>
      <c r="B171" s="175" t="s">
        <v>649</v>
      </c>
      <c r="C171" s="175" t="s">
        <v>49</v>
      </c>
      <c r="D171" s="176" t="s">
        <v>658</v>
      </c>
      <c r="E171" s="175">
        <v>1240</v>
      </c>
      <c r="F171" s="198" t="s">
        <v>659</v>
      </c>
      <c r="G171" s="176" t="s">
        <v>33</v>
      </c>
      <c r="H171" s="196" t="s">
        <v>36</v>
      </c>
      <c r="I171" s="176" t="s">
        <v>33</v>
      </c>
      <c r="J171" s="175" t="s">
        <v>49</v>
      </c>
      <c r="K171" s="176" t="s">
        <v>33</v>
      </c>
      <c r="L171" s="183">
        <v>650</v>
      </c>
      <c r="M171" s="176" t="s">
        <v>31</v>
      </c>
      <c r="N171" s="95">
        <v>250000</v>
      </c>
      <c r="O171" s="181">
        <v>44284</v>
      </c>
      <c r="P171" s="181">
        <v>44337</v>
      </c>
      <c r="Q171" s="190">
        <f t="shared" si="7"/>
        <v>250000</v>
      </c>
      <c r="R171" s="182" t="s">
        <v>32</v>
      </c>
      <c r="S171" s="48">
        <v>1</v>
      </c>
      <c r="T171" s="188">
        <f>U171*100%/N171</f>
        <v>0</v>
      </c>
      <c r="U171" s="68">
        <v>0</v>
      </c>
      <c r="V171" s="186" t="s">
        <v>660</v>
      </c>
      <c r="W171" s="186" t="s">
        <v>661</v>
      </c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AX171" s="119"/>
      <c r="AY171" s="119"/>
      <c r="AZ171" s="119"/>
      <c r="BA171" s="119"/>
      <c r="BB171" s="119"/>
      <c r="BC171" s="119"/>
      <c r="BD171" s="119"/>
      <c r="BE171" s="119"/>
      <c r="BF171" s="119"/>
      <c r="BG171" s="119"/>
      <c r="BH171" s="119"/>
      <c r="BI171" s="119"/>
      <c r="BJ171" s="119"/>
      <c r="BK171" s="119"/>
      <c r="BL171" s="119"/>
      <c r="BM171" s="119"/>
      <c r="BN171" s="119"/>
      <c r="BO171" s="119"/>
      <c r="BP171" s="119"/>
      <c r="BQ171" s="119"/>
      <c r="BR171" s="119"/>
      <c r="BS171" s="119"/>
      <c r="BT171" s="119"/>
      <c r="BU171" s="119"/>
      <c r="BV171" s="119"/>
      <c r="BW171" s="119"/>
      <c r="BX171" s="119"/>
      <c r="BY171" s="119"/>
      <c r="BZ171" s="119"/>
      <c r="CA171" s="119"/>
      <c r="CB171" s="119"/>
      <c r="CC171" s="119"/>
      <c r="CD171" s="119"/>
      <c r="CE171" s="119"/>
      <c r="CF171" s="119"/>
      <c r="CG171" s="119"/>
      <c r="CH171" s="119"/>
      <c r="CI171" s="119"/>
      <c r="CJ171" s="119"/>
      <c r="CK171" s="119"/>
      <c r="CL171" s="119"/>
      <c r="CM171" s="119"/>
      <c r="CN171" s="119"/>
      <c r="CO171" s="119"/>
      <c r="CP171" s="119"/>
      <c r="CQ171" s="119"/>
      <c r="CR171" s="119"/>
      <c r="CS171" s="119"/>
      <c r="CT171" s="119"/>
      <c r="CU171" s="119"/>
      <c r="CV171" s="119"/>
      <c r="CW171" s="119"/>
      <c r="CX171" s="119"/>
      <c r="CY171" s="119"/>
      <c r="CZ171" s="119"/>
      <c r="DA171" s="119"/>
      <c r="DB171" s="119"/>
      <c r="DC171" s="119"/>
      <c r="DD171" s="119"/>
      <c r="DE171" s="119"/>
      <c r="DF171" s="119"/>
      <c r="DG171" s="119"/>
      <c r="DH171" s="119"/>
      <c r="DI171" s="119"/>
      <c r="DJ171" s="119"/>
      <c r="DK171" s="119"/>
      <c r="DL171" s="119"/>
      <c r="DM171" s="119"/>
      <c r="DN171" s="119"/>
      <c r="DO171" s="119"/>
      <c r="DP171" s="119"/>
      <c r="DQ171" s="119"/>
      <c r="DR171" s="119"/>
      <c r="DS171" s="119"/>
      <c r="DT171" s="119"/>
      <c r="DU171" s="119"/>
      <c r="DV171" s="119"/>
      <c r="DW171" s="119"/>
      <c r="DX171" s="119"/>
      <c r="DY171" s="119"/>
      <c r="DZ171" s="119"/>
      <c r="EA171" s="119"/>
      <c r="EB171" s="119"/>
      <c r="EC171" s="119"/>
      <c r="ED171" s="119"/>
      <c r="EE171" s="119"/>
      <c r="EF171" s="119"/>
      <c r="EG171" s="119"/>
      <c r="EH171" s="119"/>
      <c r="EI171" s="119"/>
      <c r="EJ171" s="119"/>
      <c r="EK171" s="119"/>
      <c r="EL171" s="119"/>
      <c r="EM171" s="119"/>
      <c r="EN171" s="119"/>
      <c r="EO171" s="119"/>
      <c r="EP171" s="119"/>
      <c r="EQ171" s="119"/>
      <c r="ER171" s="119"/>
      <c r="ES171" s="119"/>
      <c r="ET171" s="119"/>
      <c r="EU171" s="119"/>
      <c r="EV171" s="119"/>
      <c r="EW171" s="119"/>
      <c r="EX171" s="119"/>
      <c r="EY171" s="119"/>
      <c r="EZ171" s="119"/>
      <c r="FA171" s="119"/>
      <c r="FB171" s="119"/>
      <c r="FC171" s="119"/>
      <c r="FD171" s="119"/>
      <c r="FE171" s="119"/>
      <c r="FF171" s="119"/>
      <c r="FG171" s="119"/>
      <c r="FH171" s="119"/>
      <c r="FI171" s="119"/>
      <c r="FJ171" s="119"/>
      <c r="FK171" s="119"/>
      <c r="FL171" s="119"/>
      <c r="FM171" s="119"/>
      <c r="FN171" s="119"/>
      <c r="FO171" s="119"/>
      <c r="FP171" s="119"/>
      <c r="FQ171" s="119"/>
      <c r="FR171" s="119"/>
      <c r="FS171" s="119"/>
      <c r="FT171" s="119"/>
      <c r="FU171" s="119"/>
      <c r="FV171" s="119"/>
      <c r="FW171" s="119"/>
      <c r="FX171" s="119"/>
      <c r="FY171" s="119"/>
      <c r="FZ171" s="119"/>
      <c r="GA171" s="119"/>
      <c r="GB171" s="119"/>
      <c r="GC171" s="119"/>
      <c r="GD171" s="119"/>
      <c r="GE171" s="119"/>
      <c r="GF171" s="119"/>
      <c r="GG171" s="119"/>
      <c r="GH171" s="119"/>
      <c r="GI171" s="119"/>
      <c r="GJ171" s="119"/>
      <c r="GK171" s="119"/>
      <c r="GL171" s="119"/>
      <c r="GM171" s="119"/>
      <c r="GN171" s="119"/>
      <c r="GO171" s="119"/>
      <c r="GP171" s="119"/>
      <c r="GQ171" s="119"/>
      <c r="GR171" s="119"/>
      <c r="GS171" s="119"/>
      <c r="GT171" s="119"/>
      <c r="GU171" s="119"/>
      <c r="GV171" s="119"/>
      <c r="GW171" s="119"/>
      <c r="GX171" s="119"/>
      <c r="GY171" s="119"/>
      <c r="GZ171" s="119"/>
      <c r="HA171" s="119"/>
      <c r="HB171" s="119"/>
      <c r="HC171" s="119"/>
      <c r="HD171" s="119"/>
      <c r="HE171" s="119"/>
      <c r="HF171" s="119"/>
      <c r="HG171" s="119"/>
      <c r="HH171" s="119"/>
      <c r="HI171" s="119"/>
      <c r="HJ171" s="119"/>
      <c r="HK171" s="119"/>
      <c r="HL171" s="119"/>
      <c r="HM171" s="119"/>
      <c r="HN171" s="119"/>
      <c r="HO171" s="119"/>
      <c r="HP171" s="119"/>
      <c r="HQ171" s="119"/>
      <c r="HR171" s="119"/>
      <c r="HS171" s="119"/>
      <c r="HT171" s="119"/>
      <c r="HU171" s="119"/>
      <c r="HV171" s="119"/>
      <c r="HW171" s="119"/>
      <c r="HX171" s="119"/>
      <c r="HY171" s="119"/>
      <c r="HZ171" s="119"/>
      <c r="IA171" s="119"/>
      <c r="IB171" s="119"/>
      <c r="IC171" s="119"/>
      <c r="ID171" s="119"/>
      <c r="IE171" s="119"/>
      <c r="IF171" s="119"/>
      <c r="IG171" s="119"/>
      <c r="IH171" s="119"/>
      <c r="II171" s="119"/>
      <c r="IJ171" s="119"/>
      <c r="IK171" s="119"/>
      <c r="IL171" s="119"/>
      <c r="IM171" s="119"/>
      <c r="IN171" s="119"/>
      <c r="IO171" s="119"/>
      <c r="IP171" s="119"/>
      <c r="IQ171" s="119"/>
      <c r="IR171" s="119"/>
      <c r="IS171" s="119"/>
      <c r="IT171" s="119"/>
      <c r="IU171" s="119"/>
      <c r="IV171" s="119"/>
      <c r="IW171" s="119"/>
      <c r="IX171" s="119"/>
      <c r="IY171" s="119"/>
      <c r="IZ171" s="119"/>
      <c r="JA171" s="119"/>
      <c r="JB171" s="119"/>
      <c r="JC171" s="119"/>
      <c r="JD171" s="119"/>
      <c r="JE171" s="119"/>
      <c r="JF171" s="119"/>
      <c r="JG171" s="119"/>
    </row>
    <row r="172" spans="1:267" ht="63.75" customHeight="1" x14ac:dyDescent="0.2">
      <c r="A172" s="175">
        <v>99</v>
      </c>
      <c r="B172" s="175" t="s">
        <v>649</v>
      </c>
      <c r="C172" s="175" t="s">
        <v>49</v>
      </c>
      <c r="D172" s="176" t="s">
        <v>662</v>
      </c>
      <c r="E172" s="175">
        <v>1241</v>
      </c>
      <c r="F172" s="198" t="s">
        <v>663</v>
      </c>
      <c r="G172" s="176" t="s">
        <v>33</v>
      </c>
      <c r="H172" s="196" t="s">
        <v>36</v>
      </c>
      <c r="I172" s="176" t="s">
        <v>33</v>
      </c>
      <c r="J172" s="175" t="s">
        <v>49</v>
      </c>
      <c r="K172" s="176" t="s">
        <v>33</v>
      </c>
      <c r="L172" s="183">
        <v>650</v>
      </c>
      <c r="M172" s="176" t="s">
        <v>31</v>
      </c>
      <c r="N172" s="95">
        <v>615000</v>
      </c>
      <c r="O172" s="181">
        <v>44284</v>
      </c>
      <c r="P172" s="181">
        <v>44344</v>
      </c>
      <c r="Q172" s="190">
        <f t="shared" si="7"/>
        <v>361.76470588235293</v>
      </c>
      <c r="R172" s="182" t="s">
        <v>39</v>
      </c>
      <c r="S172" s="48">
        <v>1700</v>
      </c>
      <c r="T172" s="188">
        <f>U172*100%/N172</f>
        <v>0</v>
      </c>
      <c r="U172" s="68">
        <v>0</v>
      </c>
      <c r="V172" s="186" t="s">
        <v>664</v>
      </c>
      <c r="W172" s="186" t="s">
        <v>665</v>
      </c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AX172" s="119"/>
      <c r="AY172" s="119"/>
      <c r="AZ172" s="119"/>
      <c r="BA172" s="119"/>
      <c r="BB172" s="119"/>
      <c r="BC172" s="119"/>
      <c r="BD172" s="119"/>
      <c r="BE172" s="119"/>
      <c r="BF172" s="119"/>
      <c r="BG172" s="119"/>
      <c r="BH172" s="119"/>
      <c r="BI172" s="119"/>
      <c r="BJ172" s="119"/>
      <c r="BK172" s="119"/>
      <c r="BL172" s="119"/>
      <c r="BM172" s="119"/>
      <c r="BN172" s="119"/>
      <c r="BO172" s="119"/>
      <c r="BP172" s="119"/>
      <c r="BQ172" s="119"/>
      <c r="BR172" s="119"/>
      <c r="BS172" s="119"/>
      <c r="BT172" s="119"/>
      <c r="BU172" s="119"/>
      <c r="BV172" s="119"/>
      <c r="BW172" s="119"/>
      <c r="BX172" s="119"/>
      <c r="BY172" s="119"/>
      <c r="BZ172" s="119"/>
      <c r="CA172" s="119"/>
      <c r="CB172" s="119"/>
      <c r="CC172" s="119"/>
      <c r="CD172" s="119"/>
      <c r="CE172" s="119"/>
      <c r="CF172" s="119"/>
      <c r="CG172" s="119"/>
      <c r="CH172" s="119"/>
      <c r="CI172" s="119"/>
      <c r="CJ172" s="119"/>
      <c r="CK172" s="119"/>
      <c r="CL172" s="119"/>
      <c r="CM172" s="119"/>
      <c r="CN172" s="119"/>
      <c r="CO172" s="119"/>
      <c r="CP172" s="119"/>
      <c r="CQ172" s="119"/>
      <c r="CR172" s="119"/>
      <c r="CS172" s="119"/>
      <c r="CT172" s="119"/>
      <c r="CU172" s="119"/>
      <c r="CV172" s="119"/>
      <c r="CW172" s="119"/>
      <c r="CX172" s="119"/>
      <c r="CY172" s="119"/>
      <c r="CZ172" s="119"/>
      <c r="DA172" s="119"/>
      <c r="DB172" s="119"/>
      <c r="DC172" s="119"/>
      <c r="DD172" s="119"/>
      <c r="DE172" s="119"/>
      <c r="DF172" s="119"/>
      <c r="DG172" s="119"/>
      <c r="DH172" s="119"/>
      <c r="DI172" s="119"/>
      <c r="DJ172" s="119"/>
      <c r="DK172" s="119"/>
      <c r="DL172" s="119"/>
      <c r="DM172" s="119"/>
      <c r="DN172" s="119"/>
      <c r="DO172" s="119"/>
      <c r="DP172" s="119"/>
      <c r="DQ172" s="119"/>
      <c r="DR172" s="119"/>
      <c r="DS172" s="119"/>
      <c r="DT172" s="119"/>
      <c r="DU172" s="119"/>
      <c r="DV172" s="119"/>
      <c r="DW172" s="119"/>
      <c r="DX172" s="119"/>
      <c r="DY172" s="119"/>
      <c r="DZ172" s="119"/>
      <c r="EA172" s="119"/>
      <c r="EB172" s="119"/>
      <c r="EC172" s="119"/>
      <c r="ED172" s="119"/>
      <c r="EE172" s="119"/>
      <c r="EF172" s="119"/>
      <c r="EG172" s="119"/>
      <c r="EH172" s="119"/>
      <c r="EI172" s="119"/>
      <c r="EJ172" s="119"/>
      <c r="EK172" s="119"/>
      <c r="EL172" s="119"/>
      <c r="EM172" s="119"/>
      <c r="EN172" s="119"/>
      <c r="EO172" s="119"/>
      <c r="EP172" s="119"/>
      <c r="EQ172" s="119"/>
      <c r="ER172" s="119"/>
      <c r="ES172" s="119"/>
      <c r="ET172" s="119"/>
      <c r="EU172" s="119"/>
      <c r="EV172" s="119"/>
      <c r="EW172" s="119"/>
      <c r="EX172" s="119"/>
      <c r="EY172" s="119"/>
      <c r="EZ172" s="119"/>
      <c r="FA172" s="119"/>
      <c r="FB172" s="119"/>
      <c r="FC172" s="119"/>
      <c r="FD172" s="119"/>
      <c r="FE172" s="119"/>
      <c r="FF172" s="119"/>
      <c r="FG172" s="119"/>
      <c r="FH172" s="119"/>
      <c r="FI172" s="119"/>
      <c r="FJ172" s="119"/>
      <c r="FK172" s="119"/>
      <c r="FL172" s="119"/>
      <c r="FM172" s="119"/>
      <c r="FN172" s="119"/>
      <c r="FO172" s="119"/>
      <c r="FP172" s="119"/>
      <c r="FQ172" s="119"/>
      <c r="FR172" s="119"/>
      <c r="FS172" s="119"/>
      <c r="FT172" s="119"/>
      <c r="FU172" s="119"/>
      <c r="FV172" s="119"/>
      <c r="FW172" s="119"/>
      <c r="FX172" s="119"/>
      <c r="FY172" s="119"/>
      <c r="FZ172" s="119"/>
      <c r="GA172" s="119"/>
      <c r="GB172" s="119"/>
      <c r="GC172" s="119"/>
      <c r="GD172" s="119"/>
      <c r="GE172" s="119"/>
      <c r="GF172" s="119"/>
      <c r="GG172" s="119"/>
      <c r="GH172" s="119"/>
      <c r="GI172" s="119"/>
      <c r="GJ172" s="119"/>
      <c r="GK172" s="119"/>
      <c r="GL172" s="119"/>
      <c r="GM172" s="119"/>
      <c r="GN172" s="119"/>
      <c r="GO172" s="119"/>
      <c r="GP172" s="119"/>
      <c r="GQ172" s="119"/>
      <c r="GR172" s="119"/>
      <c r="GS172" s="119"/>
      <c r="GT172" s="119"/>
      <c r="GU172" s="119"/>
      <c r="GV172" s="119"/>
      <c r="GW172" s="119"/>
      <c r="GX172" s="119"/>
      <c r="GY172" s="119"/>
      <c r="GZ172" s="119"/>
      <c r="HA172" s="119"/>
      <c r="HB172" s="119"/>
      <c r="HC172" s="119"/>
      <c r="HD172" s="119"/>
      <c r="HE172" s="119"/>
      <c r="HF172" s="119"/>
      <c r="HG172" s="119"/>
      <c r="HH172" s="119"/>
      <c r="HI172" s="119"/>
      <c r="HJ172" s="119"/>
      <c r="HK172" s="119"/>
      <c r="HL172" s="119"/>
      <c r="HM172" s="119"/>
      <c r="HN172" s="119"/>
      <c r="HO172" s="119"/>
      <c r="HP172" s="119"/>
      <c r="HQ172" s="119"/>
      <c r="HR172" s="119"/>
      <c r="HS172" s="119"/>
      <c r="HT172" s="119"/>
      <c r="HU172" s="119"/>
      <c r="HV172" s="119"/>
      <c r="HW172" s="119"/>
      <c r="HX172" s="119"/>
      <c r="HY172" s="119"/>
      <c r="HZ172" s="119"/>
      <c r="IA172" s="119"/>
      <c r="IB172" s="119"/>
      <c r="IC172" s="119"/>
      <c r="ID172" s="119"/>
      <c r="IE172" s="119"/>
      <c r="IF172" s="119"/>
      <c r="IG172" s="119"/>
      <c r="IH172" s="119"/>
      <c r="II172" s="119"/>
      <c r="IJ172" s="119"/>
      <c r="IK172" s="119"/>
      <c r="IL172" s="119"/>
      <c r="IM172" s="119"/>
      <c r="IN172" s="119"/>
      <c r="IO172" s="119"/>
      <c r="IP172" s="119"/>
      <c r="IQ172" s="119"/>
      <c r="IR172" s="119"/>
      <c r="IS172" s="119"/>
      <c r="IT172" s="119"/>
      <c r="IU172" s="119"/>
      <c r="IV172" s="119"/>
      <c r="IW172" s="119"/>
      <c r="IX172" s="119"/>
      <c r="IY172" s="119"/>
      <c r="IZ172" s="119"/>
      <c r="JA172" s="119"/>
      <c r="JB172" s="119"/>
      <c r="JC172" s="119"/>
      <c r="JD172" s="119"/>
      <c r="JE172" s="119"/>
      <c r="JF172" s="119"/>
      <c r="JG172" s="119"/>
    </row>
    <row r="173" spans="1:267" ht="63.75" customHeight="1" x14ac:dyDescent="0.2">
      <c r="A173" s="353">
        <v>100</v>
      </c>
      <c r="B173" s="353" t="s">
        <v>649</v>
      </c>
      <c r="C173" s="353" t="s">
        <v>49</v>
      </c>
      <c r="D173" s="354" t="s">
        <v>666</v>
      </c>
      <c r="E173" s="353">
        <v>1242</v>
      </c>
      <c r="F173" s="198" t="s">
        <v>667</v>
      </c>
      <c r="G173" s="354" t="s">
        <v>35</v>
      </c>
      <c r="H173" s="385" t="s">
        <v>45</v>
      </c>
      <c r="I173" s="354" t="s">
        <v>35</v>
      </c>
      <c r="J173" s="353" t="s">
        <v>49</v>
      </c>
      <c r="K173" s="354" t="s">
        <v>35</v>
      </c>
      <c r="L173" s="374">
        <v>115</v>
      </c>
      <c r="M173" s="354" t="s">
        <v>31</v>
      </c>
      <c r="N173" s="95">
        <v>183271.77</v>
      </c>
      <c r="O173" s="368">
        <v>44277</v>
      </c>
      <c r="P173" s="368">
        <v>44337</v>
      </c>
      <c r="Q173" s="190">
        <f t="shared" si="7"/>
        <v>889.6687864077669</v>
      </c>
      <c r="R173" s="369" t="s">
        <v>39</v>
      </c>
      <c r="S173" s="48">
        <v>206</v>
      </c>
      <c r="T173" s="375">
        <f>U173*100%/264246.65</f>
        <v>0.94637366263678269</v>
      </c>
      <c r="U173" s="355">
        <v>250076.07</v>
      </c>
      <c r="V173" s="373" t="s">
        <v>668</v>
      </c>
      <c r="W173" s="373" t="s">
        <v>625</v>
      </c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19"/>
      <c r="BF173" s="119"/>
      <c r="BG173" s="119"/>
      <c r="BH173" s="119"/>
      <c r="BI173" s="119"/>
      <c r="BJ173" s="119"/>
      <c r="BK173" s="119"/>
      <c r="BL173" s="119"/>
      <c r="BM173" s="119"/>
      <c r="BN173" s="119"/>
      <c r="BO173" s="119"/>
      <c r="BP173" s="119"/>
      <c r="BQ173" s="119"/>
      <c r="BR173" s="119"/>
      <c r="BS173" s="119"/>
      <c r="BT173" s="119"/>
      <c r="BU173" s="119"/>
      <c r="BV173" s="119"/>
      <c r="BW173" s="119"/>
      <c r="BX173" s="119"/>
      <c r="BY173" s="119"/>
      <c r="BZ173" s="119"/>
      <c r="CA173" s="119"/>
      <c r="CB173" s="119"/>
      <c r="CC173" s="119"/>
      <c r="CD173" s="119"/>
      <c r="CE173" s="119"/>
      <c r="CF173" s="119"/>
      <c r="CG173" s="119"/>
      <c r="CH173" s="119"/>
      <c r="CI173" s="119"/>
      <c r="CJ173" s="119"/>
      <c r="CK173" s="119"/>
      <c r="CL173" s="119"/>
      <c r="CM173" s="119"/>
      <c r="CN173" s="119"/>
      <c r="CO173" s="119"/>
      <c r="CP173" s="119"/>
      <c r="CQ173" s="119"/>
      <c r="CR173" s="119"/>
      <c r="CS173" s="119"/>
      <c r="CT173" s="119"/>
      <c r="CU173" s="119"/>
      <c r="CV173" s="119"/>
      <c r="CW173" s="119"/>
      <c r="CX173" s="119"/>
      <c r="CY173" s="119"/>
      <c r="CZ173" s="119"/>
      <c r="DA173" s="119"/>
      <c r="DB173" s="119"/>
      <c r="DC173" s="119"/>
      <c r="DD173" s="119"/>
      <c r="DE173" s="119"/>
      <c r="DF173" s="119"/>
      <c r="DG173" s="119"/>
      <c r="DH173" s="119"/>
      <c r="DI173" s="119"/>
      <c r="DJ173" s="119"/>
      <c r="DK173" s="119"/>
      <c r="DL173" s="119"/>
      <c r="DM173" s="119"/>
      <c r="DN173" s="119"/>
      <c r="DO173" s="119"/>
      <c r="DP173" s="119"/>
      <c r="DQ173" s="119"/>
      <c r="DR173" s="119"/>
      <c r="DS173" s="119"/>
      <c r="DT173" s="119"/>
      <c r="DU173" s="119"/>
      <c r="DV173" s="119"/>
      <c r="DW173" s="119"/>
      <c r="DX173" s="119"/>
      <c r="DY173" s="119"/>
      <c r="DZ173" s="119"/>
      <c r="EA173" s="119"/>
      <c r="EB173" s="119"/>
      <c r="EC173" s="119"/>
      <c r="ED173" s="119"/>
      <c r="EE173" s="119"/>
      <c r="EF173" s="119"/>
      <c r="EG173" s="119"/>
      <c r="EH173" s="119"/>
      <c r="EI173" s="119"/>
      <c r="EJ173" s="119"/>
      <c r="EK173" s="119"/>
      <c r="EL173" s="119"/>
      <c r="EM173" s="119"/>
      <c r="EN173" s="119"/>
      <c r="EO173" s="119"/>
      <c r="EP173" s="119"/>
      <c r="EQ173" s="119"/>
      <c r="ER173" s="119"/>
      <c r="ES173" s="119"/>
      <c r="ET173" s="119"/>
      <c r="EU173" s="119"/>
      <c r="EV173" s="119"/>
      <c r="EW173" s="119"/>
      <c r="EX173" s="119"/>
      <c r="EY173" s="119"/>
      <c r="EZ173" s="119"/>
      <c r="FA173" s="119"/>
      <c r="FB173" s="119"/>
      <c r="FC173" s="119"/>
      <c r="FD173" s="119"/>
      <c r="FE173" s="119"/>
      <c r="FF173" s="119"/>
      <c r="FG173" s="119"/>
      <c r="FH173" s="119"/>
      <c r="FI173" s="119"/>
      <c r="FJ173" s="119"/>
      <c r="FK173" s="119"/>
      <c r="FL173" s="119"/>
      <c r="FM173" s="119"/>
      <c r="FN173" s="119"/>
      <c r="FO173" s="119"/>
      <c r="FP173" s="119"/>
      <c r="FQ173" s="119"/>
      <c r="FR173" s="119"/>
      <c r="FS173" s="119"/>
      <c r="FT173" s="119"/>
      <c r="FU173" s="119"/>
      <c r="FV173" s="119"/>
      <c r="FW173" s="119"/>
      <c r="FX173" s="119"/>
      <c r="FY173" s="119"/>
      <c r="FZ173" s="119"/>
      <c r="GA173" s="119"/>
      <c r="GB173" s="119"/>
      <c r="GC173" s="119"/>
      <c r="GD173" s="119"/>
      <c r="GE173" s="119"/>
      <c r="GF173" s="119"/>
      <c r="GG173" s="119"/>
      <c r="GH173" s="119"/>
      <c r="GI173" s="119"/>
      <c r="GJ173" s="119"/>
      <c r="GK173" s="119"/>
      <c r="GL173" s="119"/>
      <c r="GM173" s="119"/>
      <c r="GN173" s="119"/>
      <c r="GO173" s="119"/>
      <c r="GP173" s="119"/>
      <c r="GQ173" s="119"/>
      <c r="GR173" s="119"/>
      <c r="GS173" s="119"/>
      <c r="GT173" s="119"/>
      <c r="GU173" s="119"/>
      <c r="GV173" s="119"/>
      <c r="GW173" s="119"/>
      <c r="GX173" s="119"/>
      <c r="GY173" s="119"/>
      <c r="GZ173" s="119"/>
      <c r="HA173" s="119"/>
      <c r="HB173" s="119"/>
      <c r="HC173" s="119"/>
      <c r="HD173" s="119"/>
      <c r="HE173" s="119"/>
      <c r="HF173" s="119"/>
      <c r="HG173" s="119"/>
      <c r="HH173" s="119"/>
      <c r="HI173" s="119"/>
      <c r="HJ173" s="119"/>
      <c r="HK173" s="119"/>
      <c r="HL173" s="119"/>
      <c r="HM173" s="119"/>
      <c r="HN173" s="119"/>
      <c r="HO173" s="119"/>
      <c r="HP173" s="119"/>
      <c r="HQ173" s="119"/>
      <c r="HR173" s="119"/>
      <c r="HS173" s="119"/>
      <c r="HT173" s="119"/>
      <c r="HU173" s="119"/>
      <c r="HV173" s="119"/>
      <c r="HW173" s="119"/>
      <c r="HX173" s="119"/>
      <c r="HY173" s="119"/>
      <c r="HZ173" s="119"/>
      <c r="IA173" s="119"/>
      <c r="IB173" s="119"/>
      <c r="IC173" s="119"/>
      <c r="ID173" s="119"/>
      <c r="IE173" s="119"/>
      <c r="IF173" s="119"/>
      <c r="IG173" s="119"/>
      <c r="IH173" s="119"/>
      <c r="II173" s="119"/>
      <c r="IJ173" s="119"/>
      <c r="IK173" s="119"/>
      <c r="IL173" s="119"/>
      <c r="IM173" s="119"/>
      <c r="IN173" s="119"/>
      <c r="IO173" s="119"/>
      <c r="IP173" s="119"/>
      <c r="IQ173" s="119"/>
      <c r="IR173" s="119"/>
      <c r="IS173" s="119"/>
      <c r="IT173" s="119"/>
      <c r="IU173" s="119"/>
      <c r="IV173" s="119"/>
      <c r="IW173" s="119"/>
      <c r="IX173" s="119"/>
      <c r="IY173" s="119"/>
      <c r="IZ173" s="119"/>
      <c r="JA173" s="119"/>
      <c r="JB173" s="119"/>
      <c r="JC173" s="119"/>
      <c r="JD173" s="119"/>
      <c r="JE173" s="119"/>
      <c r="JF173" s="119"/>
      <c r="JG173" s="119"/>
    </row>
    <row r="174" spans="1:267" ht="63.75" customHeight="1" x14ac:dyDescent="0.2">
      <c r="A174" s="353"/>
      <c r="B174" s="353"/>
      <c r="C174" s="353"/>
      <c r="D174" s="354"/>
      <c r="E174" s="353"/>
      <c r="F174" s="198" t="s">
        <v>499</v>
      </c>
      <c r="G174" s="354"/>
      <c r="H174" s="385"/>
      <c r="I174" s="354"/>
      <c r="J174" s="353"/>
      <c r="K174" s="354"/>
      <c r="L174" s="374"/>
      <c r="M174" s="354"/>
      <c r="N174" s="95">
        <v>66804.3</v>
      </c>
      <c r="O174" s="368"/>
      <c r="P174" s="368"/>
      <c r="Q174" s="190">
        <f t="shared" si="7"/>
        <v>467.16293706293709</v>
      </c>
      <c r="R174" s="369"/>
      <c r="S174" s="48">
        <v>143</v>
      </c>
      <c r="T174" s="375"/>
      <c r="U174" s="355"/>
      <c r="V174" s="373"/>
      <c r="W174" s="373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  <c r="AV174" s="119"/>
      <c r="AW174" s="119"/>
      <c r="AX174" s="119"/>
      <c r="AY174" s="119"/>
      <c r="AZ174" s="119"/>
      <c r="BA174" s="119"/>
      <c r="BB174" s="119"/>
      <c r="BC174" s="119"/>
      <c r="BD174" s="119"/>
      <c r="BE174" s="119"/>
      <c r="BF174" s="119"/>
      <c r="BG174" s="119"/>
      <c r="BH174" s="119"/>
      <c r="BI174" s="119"/>
      <c r="BJ174" s="119"/>
      <c r="BK174" s="119"/>
      <c r="BL174" s="119"/>
      <c r="BM174" s="119"/>
      <c r="BN174" s="119"/>
      <c r="BO174" s="119"/>
      <c r="BP174" s="119"/>
      <c r="BQ174" s="119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19"/>
      <c r="CB174" s="119"/>
      <c r="CC174" s="119"/>
      <c r="CD174" s="119"/>
      <c r="CE174" s="119"/>
      <c r="CF174" s="119"/>
      <c r="CG174" s="119"/>
      <c r="CH174" s="119"/>
      <c r="CI174" s="119"/>
      <c r="CJ174" s="119"/>
      <c r="CK174" s="119"/>
      <c r="CL174" s="119"/>
      <c r="CM174" s="119"/>
      <c r="CN174" s="119"/>
      <c r="CO174" s="119"/>
      <c r="CP174" s="119"/>
      <c r="CQ174" s="119"/>
      <c r="CR174" s="119"/>
      <c r="CS174" s="119"/>
      <c r="CT174" s="119"/>
      <c r="CU174" s="119"/>
      <c r="CV174" s="119"/>
      <c r="CW174" s="119"/>
      <c r="CX174" s="119"/>
      <c r="CY174" s="119"/>
      <c r="CZ174" s="119"/>
      <c r="DA174" s="119"/>
      <c r="DB174" s="119"/>
      <c r="DC174" s="119"/>
      <c r="DD174" s="119"/>
      <c r="DE174" s="119"/>
      <c r="DF174" s="119"/>
      <c r="DG174" s="119"/>
      <c r="DH174" s="119"/>
      <c r="DI174" s="119"/>
      <c r="DJ174" s="119"/>
      <c r="DK174" s="119"/>
      <c r="DL174" s="119"/>
      <c r="DM174" s="119"/>
      <c r="DN174" s="119"/>
      <c r="DO174" s="119"/>
      <c r="DP174" s="119"/>
      <c r="DQ174" s="119"/>
      <c r="DR174" s="119"/>
      <c r="DS174" s="119"/>
      <c r="DT174" s="119"/>
      <c r="DU174" s="119"/>
      <c r="DV174" s="119"/>
      <c r="DW174" s="119"/>
      <c r="DX174" s="119"/>
      <c r="DY174" s="119"/>
      <c r="DZ174" s="119"/>
      <c r="EA174" s="119"/>
      <c r="EB174" s="119"/>
      <c r="EC174" s="119"/>
      <c r="ED174" s="119"/>
      <c r="EE174" s="119"/>
      <c r="EF174" s="119"/>
      <c r="EG174" s="119"/>
      <c r="EH174" s="119"/>
      <c r="EI174" s="119"/>
      <c r="EJ174" s="119"/>
      <c r="EK174" s="119"/>
      <c r="EL174" s="119"/>
      <c r="EM174" s="119"/>
      <c r="EN174" s="119"/>
      <c r="EO174" s="119"/>
      <c r="EP174" s="119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19"/>
      <c r="FA174" s="119"/>
      <c r="FB174" s="119"/>
      <c r="FC174" s="119"/>
      <c r="FD174" s="119"/>
      <c r="FE174" s="119"/>
      <c r="FF174" s="119"/>
      <c r="FG174" s="119"/>
      <c r="FH174" s="119"/>
      <c r="FI174" s="119"/>
      <c r="FJ174" s="119"/>
      <c r="FK174" s="119"/>
      <c r="FL174" s="119"/>
      <c r="FM174" s="119"/>
      <c r="FN174" s="119"/>
      <c r="FO174" s="119"/>
      <c r="FP174" s="119"/>
      <c r="FQ174" s="119"/>
      <c r="FR174" s="119"/>
      <c r="FS174" s="119"/>
      <c r="FT174" s="119"/>
      <c r="FU174" s="119"/>
      <c r="FV174" s="119"/>
      <c r="FW174" s="119"/>
      <c r="FX174" s="119"/>
      <c r="FY174" s="119"/>
      <c r="FZ174" s="119"/>
      <c r="GA174" s="119"/>
      <c r="GB174" s="119"/>
      <c r="GC174" s="119"/>
      <c r="GD174" s="119"/>
      <c r="GE174" s="119"/>
      <c r="GF174" s="119"/>
      <c r="GG174" s="119"/>
      <c r="GH174" s="119"/>
      <c r="GI174" s="119"/>
      <c r="GJ174" s="119"/>
      <c r="GK174" s="119"/>
      <c r="GL174" s="119"/>
      <c r="GM174" s="119"/>
      <c r="GN174" s="119"/>
      <c r="GO174" s="119"/>
      <c r="GP174" s="119"/>
      <c r="GQ174" s="119"/>
      <c r="GR174" s="119"/>
      <c r="GS174" s="119"/>
      <c r="GT174" s="119"/>
      <c r="GU174" s="119"/>
      <c r="GV174" s="119"/>
      <c r="GW174" s="119"/>
      <c r="GX174" s="119"/>
      <c r="GY174" s="119"/>
      <c r="GZ174" s="119"/>
      <c r="HA174" s="119"/>
      <c r="HB174" s="119"/>
      <c r="HC174" s="119"/>
      <c r="HD174" s="119"/>
      <c r="HE174" s="119"/>
      <c r="HF174" s="119"/>
      <c r="HG174" s="119"/>
      <c r="HH174" s="119"/>
      <c r="HI174" s="119"/>
      <c r="HJ174" s="119"/>
      <c r="HK174" s="119"/>
      <c r="HL174" s="119"/>
      <c r="HM174" s="119"/>
      <c r="HN174" s="119"/>
      <c r="HO174" s="119"/>
      <c r="HP174" s="119"/>
      <c r="HQ174" s="119"/>
      <c r="HR174" s="119"/>
      <c r="HS174" s="119"/>
      <c r="HT174" s="119"/>
      <c r="HU174" s="119"/>
      <c r="HV174" s="119"/>
      <c r="HW174" s="119"/>
      <c r="HX174" s="119"/>
      <c r="HY174" s="119"/>
      <c r="HZ174" s="119"/>
      <c r="IA174" s="119"/>
      <c r="IB174" s="119"/>
      <c r="IC174" s="119"/>
      <c r="ID174" s="119"/>
      <c r="IE174" s="119"/>
      <c r="IF174" s="119"/>
      <c r="IG174" s="119"/>
      <c r="IH174" s="119"/>
      <c r="II174" s="119"/>
      <c r="IJ174" s="119"/>
      <c r="IK174" s="119"/>
      <c r="IL174" s="119"/>
      <c r="IM174" s="119"/>
      <c r="IN174" s="119"/>
      <c r="IO174" s="119"/>
      <c r="IP174" s="119"/>
      <c r="IQ174" s="119"/>
      <c r="IR174" s="119"/>
      <c r="IS174" s="119"/>
      <c r="IT174" s="119"/>
      <c r="IU174" s="119"/>
      <c r="IV174" s="119"/>
      <c r="IW174" s="119"/>
      <c r="IX174" s="119"/>
      <c r="IY174" s="119"/>
      <c r="IZ174" s="119"/>
      <c r="JA174" s="119"/>
      <c r="JB174" s="119"/>
      <c r="JC174" s="119"/>
      <c r="JD174" s="119"/>
      <c r="JE174" s="119"/>
      <c r="JF174" s="119"/>
      <c r="JG174" s="119"/>
    </row>
    <row r="175" spans="1:267" ht="63.75" customHeight="1" x14ac:dyDescent="0.2">
      <c r="A175" s="175">
        <v>101</v>
      </c>
      <c r="B175" s="175" t="s">
        <v>649</v>
      </c>
      <c r="C175" s="175" t="s">
        <v>49</v>
      </c>
      <c r="D175" s="176" t="s">
        <v>669</v>
      </c>
      <c r="E175" s="175">
        <v>1243</v>
      </c>
      <c r="F175" s="198" t="s">
        <v>670</v>
      </c>
      <c r="G175" s="176" t="s">
        <v>37</v>
      </c>
      <c r="H175" s="196" t="s">
        <v>48</v>
      </c>
      <c r="I175" s="176" t="s">
        <v>37</v>
      </c>
      <c r="J175" s="175" t="s">
        <v>49</v>
      </c>
      <c r="K175" s="176" t="s">
        <v>37</v>
      </c>
      <c r="L175" s="183">
        <v>85</v>
      </c>
      <c r="M175" s="176" t="s">
        <v>31</v>
      </c>
      <c r="N175" s="95">
        <v>393217.16</v>
      </c>
      <c r="O175" s="181">
        <v>44291</v>
      </c>
      <c r="P175" s="181">
        <v>44365</v>
      </c>
      <c r="Q175" s="190">
        <f t="shared" si="7"/>
        <v>485.45328395061728</v>
      </c>
      <c r="R175" s="182" t="s">
        <v>39</v>
      </c>
      <c r="S175" s="48">
        <v>810</v>
      </c>
      <c r="T175" s="188">
        <f>U175*100%/393217.16</f>
        <v>1</v>
      </c>
      <c r="U175" s="68">
        <v>393217.16</v>
      </c>
      <c r="V175" s="186" t="s">
        <v>671</v>
      </c>
      <c r="W175" s="186" t="s">
        <v>672</v>
      </c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/>
      <c r="BI175" s="119"/>
      <c r="BJ175" s="119"/>
      <c r="BK175" s="119"/>
      <c r="BL175" s="119"/>
      <c r="BM175" s="119"/>
      <c r="BN175" s="119"/>
      <c r="BO175" s="119"/>
      <c r="BP175" s="119"/>
      <c r="BQ175" s="119"/>
      <c r="BR175" s="119"/>
      <c r="BS175" s="119"/>
      <c r="BT175" s="119"/>
      <c r="BU175" s="119"/>
      <c r="BV175" s="119"/>
      <c r="BW175" s="119"/>
      <c r="BX175" s="119"/>
      <c r="BY175" s="119"/>
      <c r="BZ175" s="119"/>
      <c r="CA175" s="119"/>
      <c r="CB175" s="119"/>
      <c r="CC175" s="119"/>
      <c r="CD175" s="119"/>
      <c r="CE175" s="119"/>
      <c r="CF175" s="119"/>
      <c r="CG175" s="119"/>
      <c r="CH175" s="119"/>
      <c r="CI175" s="119"/>
      <c r="CJ175" s="119"/>
      <c r="CK175" s="119"/>
      <c r="CL175" s="119"/>
      <c r="CM175" s="119"/>
      <c r="CN175" s="119"/>
      <c r="CO175" s="119"/>
      <c r="CP175" s="119"/>
      <c r="CQ175" s="119"/>
      <c r="CR175" s="119"/>
      <c r="CS175" s="119"/>
      <c r="CT175" s="119"/>
      <c r="CU175" s="119"/>
      <c r="CV175" s="119"/>
      <c r="CW175" s="119"/>
      <c r="CX175" s="119"/>
      <c r="CY175" s="119"/>
      <c r="CZ175" s="119"/>
      <c r="DA175" s="119"/>
      <c r="DB175" s="119"/>
      <c r="DC175" s="119"/>
      <c r="DD175" s="119"/>
      <c r="DE175" s="119"/>
      <c r="DF175" s="119"/>
      <c r="DG175" s="119"/>
      <c r="DH175" s="119"/>
      <c r="DI175" s="119"/>
      <c r="DJ175" s="119"/>
      <c r="DK175" s="119"/>
      <c r="DL175" s="119"/>
      <c r="DM175" s="119"/>
      <c r="DN175" s="119"/>
      <c r="DO175" s="119"/>
      <c r="DP175" s="119"/>
      <c r="DQ175" s="119"/>
      <c r="DR175" s="119"/>
      <c r="DS175" s="119"/>
      <c r="DT175" s="119"/>
      <c r="DU175" s="119"/>
      <c r="DV175" s="119"/>
      <c r="DW175" s="119"/>
      <c r="DX175" s="119"/>
      <c r="DY175" s="119"/>
      <c r="DZ175" s="119"/>
      <c r="EA175" s="119"/>
      <c r="EB175" s="119"/>
      <c r="EC175" s="119"/>
      <c r="ED175" s="119"/>
      <c r="EE175" s="119"/>
      <c r="EF175" s="119"/>
      <c r="EG175" s="119"/>
      <c r="EH175" s="119"/>
      <c r="EI175" s="119"/>
      <c r="EJ175" s="119"/>
      <c r="EK175" s="119"/>
      <c r="EL175" s="119"/>
      <c r="EM175" s="119"/>
      <c r="EN175" s="119"/>
      <c r="EO175" s="119"/>
      <c r="EP175" s="119"/>
      <c r="EQ175" s="119"/>
      <c r="ER175" s="119"/>
      <c r="ES175" s="119"/>
      <c r="ET175" s="119"/>
      <c r="EU175" s="119"/>
      <c r="EV175" s="119"/>
      <c r="EW175" s="119"/>
      <c r="EX175" s="119"/>
      <c r="EY175" s="119"/>
      <c r="EZ175" s="119"/>
      <c r="FA175" s="119"/>
      <c r="FB175" s="119"/>
      <c r="FC175" s="119"/>
      <c r="FD175" s="119"/>
      <c r="FE175" s="119"/>
      <c r="FF175" s="119"/>
      <c r="FG175" s="119"/>
      <c r="FH175" s="119"/>
      <c r="FI175" s="119"/>
      <c r="FJ175" s="119"/>
      <c r="FK175" s="119"/>
      <c r="FL175" s="119"/>
      <c r="FM175" s="119"/>
      <c r="FN175" s="119"/>
      <c r="FO175" s="119"/>
      <c r="FP175" s="119"/>
      <c r="FQ175" s="119"/>
      <c r="FR175" s="119"/>
      <c r="FS175" s="119"/>
      <c r="FT175" s="119"/>
      <c r="FU175" s="119"/>
      <c r="FV175" s="119"/>
      <c r="FW175" s="119"/>
      <c r="FX175" s="119"/>
      <c r="FY175" s="119"/>
      <c r="FZ175" s="119"/>
      <c r="GA175" s="119"/>
      <c r="GB175" s="119"/>
      <c r="GC175" s="119"/>
      <c r="GD175" s="119"/>
      <c r="GE175" s="119"/>
      <c r="GF175" s="119"/>
      <c r="GG175" s="119"/>
      <c r="GH175" s="119"/>
      <c r="GI175" s="119"/>
      <c r="GJ175" s="119"/>
      <c r="GK175" s="119"/>
      <c r="GL175" s="119"/>
      <c r="GM175" s="119"/>
      <c r="GN175" s="119"/>
      <c r="GO175" s="119"/>
      <c r="GP175" s="119"/>
      <c r="GQ175" s="119"/>
      <c r="GR175" s="119"/>
      <c r="GS175" s="119"/>
      <c r="GT175" s="119"/>
      <c r="GU175" s="119"/>
      <c r="GV175" s="119"/>
      <c r="GW175" s="119"/>
      <c r="GX175" s="119"/>
      <c r="GY175" s="119"/>
      <c r="GZ175" s="119"/>
      <c r="HA175" s="119"/>
      <c r="HB175" s="119"/>
      <c r="HC175" s="119"/>
      <c r="HD175" s="119"/>
      <c r="HE175" s="119"/>
      <c r="HF175" s="119"/>
      <c r="HG175" s="119"/>
      <c r="HH175" s="119"/>
      <c r="HI175" s="119"/>
      <c r="HJ175" s="119"/>
      <c r="HK175" s="119"/>
      <c r="HL175" s="119"/>
      <c r="HM175" s="119"/>
      <c r="HN175" s="119"/>
      <c r="HO175" s="119"/>
      <c r="HP175" s="119"/>
      <c r="HQ175" s="119"/>
      <c r="HR175" s="119"/>
      <c r="HS175" s="119"/>
      <c r="HT175" s="119"/>
      <c r="HU175" s="119"/>
      <c r="HV175" s="119"/>
      <c r="HW175" s="119"/>
      <c r="HX175" s="119"/>
      <c r="HY175" s="119"/>
      <c r="HZ175" s="119"/>
      <c r="IA175" s="119"/>
      <c r="IB175" s="119"/>
      <c r="IC175" s="119"/>
      <c r="ID175" s="119"/>
      <c r="IE175" s="119"/>
      <c r="IF175" s="119"/>
      <c r="IG175" s="119"/>
      <c r="IH175" s="119"/>
      <c r="II175" s="119"/>
      <c r="IJ175" s="119"/>
      <c r="IK175" s="119"/>
      <c r="IL175" s="119"/>
      <c r="IM175" s="119"/>
      <c r="IN175" s="119"/>
      <c r="IO175" s="119"/>
      <c r="IP175" s="119"/>
      <c r="IQ175" s="119"/>
      <c r="IR175" s="119"/>
      <c r="IS175" s="119"/>
      <c r="IT175" s="119"/>
      <c r="IU175" s="119"/>
      <c r="IV175" s="119"/>
      <c r="IW175" s="119"/>
      <c r="IX175" s="119"/>
      <c r="IY175" s="119"/>
      <c r="IZ175" s="119"/>
      <c r="JA175" s="119"/>
      <c r="JB175" s="119"/>
      <c r="JC175" s="119"/>
      <c r="JD175" s="119"/>
      <c r="JE175" s="119"/>
      <c r="JF175" s="119"/>
      <c r="JG175" s="119"/>
    </row>
    <row r="176" spans="1:267" ht="63.75" customHeight="1" x14ac:dyDescent="0.2">
      <c r="A176" s="175">
        <v>102</v>
      </c>
      <c r="B176" s="175" t="s">
        <v>649</v>
      </c>
      <c r="C176" s="175" t="s">
        <v>49</v>
      </c>
      <c r="D176" s="176" t="s">
        <v>673</v>
      </c>
      <c r="E176" s="175">
        <v>1244</v>
      </c>
      <c r="F176" s="198" t="s">
        <v>674</v>
      </c>
      <c r="G176" s="176" t="s">
        <v>35</v>
      </c>
      <c r="H176" s="196" t="s">
        <v>45</v>
      </c>
      <c r="I176" s="176" t="s">
        <v>35</v>
      </c>
      <c r="J176" s="175" t="s">
        <v>49</v>
      </c>
      <c r="K176" s="176" t="s">
        <v>35</v>
      </c>
      <c r="L176" s="183">
        <v>165</v>
      </c>
      <c r="M176" s="176" t="s">
        <v>31</v>
      </c>
      <c r="N176" s="95">
        <v>206307.86</v>
      </c>
      <c r="O176" s="181">
        <v>44294</v>
      </c>
      <c r="P176" s="181">
        <v>44323</v>
      </c>
      <c r="Q176" s="190">
        <f t="shared" si="7"/>
        <v>1250.3506666666665</v>
      </c>
      <c r="R176" s="182" t="s">
        <v>39</v>
      </c>
      <c r="S176" s="48">
        <v>165</v>
      </c>
      <c r="T176" s="188">
        <f>U176*100%/N176</f>
        <v>1</v>
      </c>
      <c r="U176" s="68">
        <v>206307.86</v>
      </c>
      <c r="V176" s="186" t="s">
        <v>635</v>
      </c>
      <c r="W176" s="186" t="s">
        <v>636</v>
      </c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119"/>
      <c r="AR176" s="119"/>
      <c r="AS176" s="119"/>
      <c r="AT176" s="119"/>
      <c r="AU176" s="119"/>
      <c r="AV176" s="119"/>
      <c r="AW176" s="119"/>
      <c r="AX176" s="119"/>
      <c r="AY176" s="119"/>
      <c r="AZ176" s="119"/>
      <c r="BA176" s="119"/>
      <c r="BB176" s="119"/>
      <c r="BC176" s="119"/>
      <c r="BD176" s="119"/>
      <c r="BE176" s="119"/>
      <c r="BF176" s="119"/>
      <c r="BG176" s="119"/>
      <c r="BH176" s="119"/>
      <c r="BI176" s="119"/>
      <c r="BJ176" s="119"/>
      <c r="BK176" s="119"/>
      <c r="BL176" s="119"/>
      <c r="BM176" s="119"/>
      <c r="BN176" s="119"/>
      <c r="BO176" s="119"/>
      <c r="BP176" s="119"/>
      <c r="BQ176" s="119"/>
      <c r="BR176" s="119"/>
      <c r="BS176" s="119"/>
      <c r="BT176" s="119"/>
      <c r="BU176" s="119"/>
      <c r="BV176" s="119"/>
      <c r="BW176" s="119"/>
      <c r="BX176" s="119"/>
      <c r="BY176" s="119"/>
      <c r="BZ176" s="119"/>
      <c r="CA176" s="119"/>
      <c r="CB176" s="119"/>
      <c r="CC176" s="119"/>
      <c r="CD176" s="119"/>
      <c r="CE176" s="119"/>
      <c r="CF176" s="119"/>
      <c r="CG176" s="119"/>
      <c r="CH176" s="119"/>
      <c r="CI176" s="119"/>
      <c r="CJ176" s="119"/>
      <c r="CK176" s="119"/>
      <c r="CL176" s="119"/>
      <c r="CM176" s="119"/>
      <c r="CN176" s="119"/>
      <c r="CO176" s="119"/>
      <c r="CP176" s="119"/>
      <c r="CQ176" s="119"/>
      <c r="CR176" s="119"/>
      <c r="CS176" s="119"/>
      <c r="CT176" s="119"/>
      <c r="CU176" s="119"/>
      <c r="CV176" s="119"/>
      <c r="CW176" s="119"/>
      <c r="CX176" s="119"/>
      <c r="CY176" s="119"/>
      <c r="CZ176" s="119"/>
      <c r="DA176" s="119"/>
      <c r="DB176" s="119"/>
      <c r="DC176" s="119"/>
      <c r="DD176" s="119"/>
      <c r="DE176" s="119"/>
      <c r="DF176" s="119"/>
      <c r="DG176" s="119"/>
      <c r="DH176" s="119"/>
      <c r="DI176" s="119"/>
      <c r="DJ176" s="119"/>
      <c r="DK176" s="119"/>
      <c r="DL176" s="119"/>
      <c r="DM176" s="119"/>
      <c r="DN176" s="119"/>
      <c r="DO176" s="119"/>
      <c r="DP176" s="119"/>
      <c r="DQ176" s="119"/>
      <c r="DR176" s="119"/>
      <c r="DS176" s="119"/>
      <c r="DT176" s="119"/>
      <c r="DU176" s="119"/>
      <c r="DV176" s="119"/>
      <c r="DW176" s="119"/>
      <c r="DX176" s="119"/>
      <c r="DY176" s="119"/>
      <c r="DZ176" s="119"/>
      <c r="EA176" s="119"/>
      <c r="EB176" s="119"/>
      <c r="EC176" s="119"/>
      <c r="ED176" s="119"/>
      <c r="EE176" s="119"/>
      <c r="EF176" s="119"/>
      <c r="EG176" s="119"/>
      <c r="EH176" s="119"/>
      <c r="EI176" s="119"/>
      <c r="EJ176" s="119"/>
      <c r="EK176" s="119"/>
      <c r="EL176" s="119"/>
      <c r="EM176" s="119"/>
      <c r="EN176" s="119"/>
      <c r="EO176" s="119"/>
      <c r="EP176" s="119"/>
      <c r="EQ176" s="119"/>
      <c r="ER176" s="119"/>
      <c r="ES176" s="119"/>
      <c r="ET176" s="119"/>
      <c r="EU176" s="119"/>
      <c r="EV176" s="119"/>
      <c r="EW176" s="119"/>
      <c r="EX176" s="119"/>
      <c r="EY176" s="119"/>
      <c r="EZ176" s="119"/>
      <c r="FA176" s="119"/>
      <c r="FB176" s="119"/>
      <c r="FC176" s="119"/>
      <c r="FD176" s="119"/>
      <c r="FE176" s="119"/>
      <c r="FF176" s="119"/>
      <c r="FG176" s="119"/>
      <c r="FH176" s="119"/>
      <c r="FI176" s="119"/>
      <c r="FJ176" s="119"/>
      <c r="FK176" s="119"/>
      <c r="FL176" s="119"/>
      <c r="FM176" s="119"/>
      <c r="FN176" s="119"/>
      <c r="FO176" s="119"/>
      <c r="FP176" s="119"/>
      <c r="FQ176" s="119"/>
      <c r="FR176" s="119"/>
      <c r="FS176" s="119"/>
      <c r="FT176" s="119"/>
      <c r="FU176" s="119"/>
      <c r="FV176" s="119"/>
      <c r="FW176" s="119"/>
      <c r="FX176" s="119"/>
      <c r="FY176" s="119"/>
      <c r="FZ176" s="119"/>
      <c r="GA176" s="119"/>
      <c r="GB176" s="119"/>
      <c r="GC176" s="119"/>
      <c r="GD176" s="119"/>
      <c r="GE176" s="119"/>
      <c r="GF176" s="119"/>
      <c r="GG176" s="119"/>
      <c r="GH176" s="119"/>
      <c r="GI176" s="119"/>
      <c r="GJ176" s="119"/>
      <c r="GK176" s="119"/>
      <c r="GL176" s="119"/>
      <c r="GM176" s="119"/>
      <c r="GN176" s="119"/>
      <c r="GO176" s="119"/>
      <c r="GP176" s="119"/>
      <c r="GQ176" s="119"/>
      <c r="GR176" s="119"/>
      <c r="GS176" s="119"/>
      <c r="GT176" s="119"/>
      <c r="GU176" s="119"/>
      <c r="GV176" s="119"/>
      <c r="GW176" s="119"/>
      <c r="GX176" s="119"/>
      <c r="GY176" s="119"/>
      <c r="GZ176" s="119"/>
      <c r="HA176" s="119"/>
      <c r="HB176" s="119"/>
      <c r="HC176" s="119"/>
      <c r="HD176" s="119"/>
      <c r="HE176" s="119"/>
      <c r="HF176" s="119"/>
      <c r="HG176" s="119"/>
      <c r="HH176" s="119"/>
      <c r="HI176" s="119"/>
      <c r="HJ176" s="119"/>
      <c r="HK176" s="119"/>
      <c r="HL176" s="119"/>
      <c r="HM176" s="119"/>
      <c r="HN176" s="119"/>
      <c r="HO176" s="119"/>
      <c r="HP176" s="119"/>
      <c r="HQ176" s="119"/>
      <c r="HR176" s="119"/>
      <c r="HS176" s="119"/>
      <c r="HT176" s="119"/>
      <c r="HU176" s="119"/>
      <c r="HV176" s="119"/>
      <c r="HW176" s="119"/>
      <c r="HX176" s="119"/>
      <c r="HY176" s="119"/>
      <c r="HZ176" s="119"/>
      <c r="IA176" s="119"/>
      <c r="IB176" s="119"/>
      <c r="IC176" s="119"/>
      <c r="ID176" s="119"/>
      <c r="IE176" s="119"/>
      <c r="IF176" s="119"/>
      <c r="IG176" s="119"/>
      <c r="IH176" s="119"/>
      <c r="II176" s="119"/>
      <c r="IJ176" s="119"/>
      <c r="IK176" s="119"/>
      <c r="IL176" s="119"/>
      <c r="IM176" s="119"/>
      <c r="IN176" s="119"/>
      <c r="IO176" s="119"/>
      <c r="IP176" s="119"/>
      <c r="IQ176" s="119"/>
      <c r="IR176" s="119"/>
      <c r="IS176" s="119"/>
      <c r="IT176" s="119"/>
      <c r="IU176" s="119"/>
      <c r="IV176" s="119"/>
      <c r="IW176" s="119"/>
      <c r="IX176" s="119"/>
      <c r="IY176" s="119"/>
      <c r="IZ176" s="119"/>
      <c r="JA176" s="119"/>
      <c r="JB176" s="119"/>
      <c r="JC176" s="119"/>
      <c r="JD176" s="119"/>
      <c r="JE176" s="119"/>
      <c r="JF176" s="119"/>
      <c r="JG176" s="119"/>
    </row>
    <row r="177" spans="1:23" ht="63.75" customHeight="1" x14ac:dyDescent="0.2">
      <c r="A177" s="353">
        <v>103</v>
      </c>
      <c r="B177" s="353" t="s">
        <v>649</v>
      </c>
      <c r="C177" s="353" t="s">
        <v>49</v>
      </c>
      <c r="D177" s="354" t="s">
        <v>675</v>
      </c>
      <c r="E177" s="353">
        <v>1245</v>
      </c>
      <c r="F177" s="198" t="s">
        <v>676</v>
      </c>
      <c r="G177" s="354" t="s">
        <v>33</v>
      </c>
      <c r="H177" s="385" t="s">
        <v>55</v>
      </c>
      <c r="I177" s="354" t="s">
        <v>33</v>
      </c>
      <c r="J177" s="353" t="s">
        <v>49</v>
      </c>
      <c r="K177" s="354" t="s">
        <v>33</v>
      </c>
      <c r="L177" s="370">
        <v>185</v>
      </c>
      <c r="M177" s="354" t="s">
        <v>31</v>
      </c>
      <c r="N177" s="95">
        <v>93352.55</v>
      </c>
      <c r="O177" s="368">
        <v>44312</v>
      </c>
      <c r="P177" s="368">
        <v>44365</v>
      </c>
      <c r="Q177" s="190">
        <f t="shared" si="7"/>
        <v>1333.6078571428573</v>
      </c>
      <c r="R177" s="369" t="s">
        <v>39</v>
      </c>
      <c r="S177" s="48">
        <v>70</v>
      </c>
      <c r="T177" s="375">
        <f>U177*100/94537.13</f>
        <v>128.52152376531845</v>
      </c>
      <c r="U177" s="355">
        <v>121500.56</v>
      </c>
      <c r="V177" s="373" t="s">
        <v>677</v>
      </c>
      <c r="W177" s="373" t="s">
        <v>678</v>
      </c>
    </row>
    <row r="178" spans="1:23" ht="63.75" customHeight="1" x14ac:dyDescent="0.2">
      <c r="A178" s="353"/>
      <c r="B178" s="353"/>
      <c r="C178" s="353"/>
      <c r="D178" s="354"/>
      <c r="E178" s="353"/>
      <c r="F178" s="198" t="s">
        <v>679</v>
      </c>
      <c r="G178" s="354"/>
      <c r="H178" s="385"/>
      <c r="I178" s="354"/>
      <c r="J178" s="353"/>
      <c r="K178" s="354"/>
      <c r="L178" s="370"/>
      <c r="M178" s="354"/>
      <c r="N178" s="95">
        <v>28148.01</v>
      </c>
      <c r="O178" s="368"/>
      <c r="P178" s="368"/>
      <c r="Q178" s="190">
        <f t="shared" si="7"/>
        <v>305.9566304347826</v>
      </c>
      <c r="R178" s="369"/>
      <c r="S178" s="48">
        <v>92</v>
      </c>
      <c r="T178" s="375"/>
      <c r="U178" s="355"/>
      <c r="V178" s="373"/>
      <c r="W178" s="373"/>
    </row>
    <row r="179" spans="1:23" ht="63.75" customHeight="1" x14ac:dyDescent="0.2">
      <c r="A179" s="175">
        <v>104</v>
      </c>
      <c r="B179" s="175" t="s">
        <v>649</v>
      </c>
      <c r="C179" s="175" t="s">
        <v>49</v>
      </c>
      <c r="D179" s="176" t="s">
        <v>680</v>
      </c>
      <c r="E179" s="175">
        <v>1246</v>
      </c>
      <c r="F179" s="198" t="s">
        <v>681</v>
      </c>
      <c r="G179" s="176" t="s">
        <v>33</v>
      </c>
      <c r="H179" s="196" t="s">
        <v>55</v>
      </c>
      <c r="I179" s="176" t="s">
        <v>33</v>
      </c>
      <c r="J179" s="175" t="s">
        <v>49</v>
      </c>
      <c r="K179" s="176" t="s">
        <v>33</v>
      </c>
      <c r="L179" s="183">
        <v>250</v>
      </c>
      <c r="M179" s="176" t="s">
        <v>31</v>
      </c>
      <c r="N179" s="95">
        <v>686000</v>
      </c>
      <c r="O179" s="181">
        <v>44298</v>
      </c>
      <c r="P179" s="181">
        <v>44347</v>
      </c>
      <c r="Q179" s="190">
        <f t="shared" si="7"/>
        <v>571.66666666666663</v>
      </c>
      <c r="R179" s="182" t="s">
        <v>39</v>
      </c>
      <c r="S179" s="48">
        <v>1200</v>
      </c>
      <c r="T179" s="188">
        <f>U179*100%/N179</f>
        <v>0.71527696793002915</v>
      </c>
      <c r="U179" s="68">
        <v>490680</v>
      </c>
      <c r="V179" s="186" t="s">
        <v>682</v>
      </c>
      <c r="W179" s="186" t="s">
        <v>683</v>
      </c>
    </row>
    <row r="180" spans="1:23" ht="63.75" customHeight="1" x14ac:dyDescent="0.2">
      <c r="A180" s="353">
        <v>105</v>
      </c>
      <c r="B180" s="353" t="s">
        <v>649</v>
      </c>
      <c r="C180" s="353" t="s">
        <v>49</v>
      </c>
      <c r="D180" s="354" t="s">
        <v>684</v>
      </c>
      <c r="E180" s="353">
        <v>1247</v>
      </c>
      <c r="F180" s="198" t="s">
        <v>685</v>
      </c>
      <c r="G180" s="354" t="s">
        <v>33</v>
      </c>
      <c r="H180" s="385" t="s">
        <v>48</v>
      </c>
      <c r="I180" s="354" t="s">
        <v>33</v>
      </c>
      <c r="J180" s="353" t="s">
        <v>49</v>
      </c>
      <c r="K180" s="354" t="s">
        <v>33</v>
      </c>
      <c r="L180" s="370">
        <v>260</v>
      </c>
      <c r="M180" s="354" t="s">
        <v>31</v>
      </c>
      <c r="N180" s="95">
        <v>405917.9</v>
      </c>
      <c r="O180" s="368">
        <v>44294</v>
      </c>
      <c r="P180" s="368">
        <v>44365</v>
      </c>
      <c r="Q180" s="190">
        <f t="shared" si="7"/>
        <v>1071.0234828496043</v>
      </c>
      <c r="R180" s="369" t="s">
        <v>39</v>
      </c>
      <c r="S180" s="48">
        <v>379</v>
      </c>
      <c r="T180" s="375">
        <f>U180*100%/614897.62</f>
        <v>0.31737532176494682</v>
      </c>
      <c r="U180" s="355">
        <v>195153.33</v>
      </c>
      <c r="V180" s="373" t="s">
        <v>686</v>
      </c>
      <c r="W180" s="373" t="s">
        <v>687</v>
      </c>
    </row>
    <row r="181" spans="1:23" ht="63.75" customHeight="1" x14ac:dyDescent="0.2">
      <c r="A181" s="353"/>
      <c r="B181" s="353"/>
      <c r="C181" s="353"/>
      <c r="D181" s="354"/>
      <c r="E181" s="353"/>
      <c r="F181" s="198" t="s">
        <v>688</v>
      </c>
      <c r="G181" s="354"/>
      <c r="H181" s="385"/>
      <c r="I181" s="354"/>
      <c r="J181" s="353"/>
      <c r="K181" s="354"/>
      <c r="L181" s="370"/>
      <c r="M181" s="354"/>
      <c r="N181" s="95">
        <v>208979.72</v>
      </c>
      <c r="O181" s="368"/>
      <c r="P181" s="368"/>
      <c r="Q181" s="190">
        <f t="shared" si="7"/>
        <v>788.60271698113206</v>
      </c>
      <c r="R181" s="369"/>
      <c r="S181" s="48">
        <v>265</v>
      </c>
      <c r="T181" s="375"/>
      <c r="U181" s="355"/>
      <c r="V181" s="373"/>
      <c r="W181" s="373"/>
    </row>
    <row r="182" spans="1:23" ht="63.75" customHeight="1" x14ac:dyDescent="0.2">
      <c r="A182" s="175">
        <v>106</v>
      </c>
      <c r="B182" s="175" t="s">
        <v>649</v>
      </c>
      <c r="C182" s="175" t="s">
        <v>49</v>
      </c>
      <c r="D182" s="176" t="s">
        <v>689</v>
      </c>
      <c r="E182" s="175">
        <v>1248</v>
      </c>
      <c r="F182" s="198" t="s">
        <v>690</v>
      </c>
      <c r="G182" s="176" t="s">
        <v>41</v>
      </c>
      <c r="H182" s="196" t="s">
        <v>45</v>
      </c>
      <c r="I182" s="176" t="s">
        <v>41</v>
      </c>
      <c r="J182" s="175" t="s">
        <v>49</v>
      </c>
      <c r="K182" s="176" t="s">
        <v>41</v>
      </c>
      <c r="L182" s="183">
        <v>2800</v>
      </c>
      <c r="M182" s="176" t="s">
        <v>31</v>
      </c>
      <c r="N182" s="95">
        <v>250000</v>
      </c>
      <c r="O182" s="181">
        <v>44340</v>
      </c>
      <c r="P182" s="181">
        <v>44386</v>
      </c>
      <c r="Q182" s="190">
        <f t="shared" si="7"/>
        <v>250000</v>
      </c>
      <c r="R182" s="182" t="s">
        <v>32</v>
      </c>
      <c r="S182" s="48">
        <v>1</v>
      </c>
      <c r="T182" s="188">
        <f>U182*100%/N182</f>
        <v>0</v>
      </c>
      <c r="U182" s="68">
        <v>0</v>
      </c>
      <c r="V182" s="186" t="s">
        <v>691</v>
      </c>
      <c r="W182" s="186" t="s">
        <v>692</v>
      </c>
    </row>
    <row r="183" spans="1:23" ht="63.75" customHeight="1" x14ac:dyDescent="0.2">
      <c r="A183" s="175">
        <v>107</v>
      </c>
      <c r="B183" s="175" t="s">
        <v>649</v>
      </c>
      <c r="C183" s="175" t="s">
        <v>49</v>
      </c>
      <c r="D183" s="176" t="s">
        <v>693</v>
      </c>
      <c r="E183" s="175">
        <v>1249</v>
      </c>
      <c r="F183" s="198" t="s">
        <v>694</v>
      </c>
      <c r="G183" s="176" t="s">
        <v>41</v>
      </c>
      <c r="H183" s="196" t="s">
        <v>45</v>
      </c>
      <c r="I183" s="176" t="s">
        <v>41</v>
      </c>
      <c r="J183" s="175" t="s">
        <v>49</v>
      </c>
      <c r="K183" s="176" t="s">
        <v>41</v>
      </c>
      <c r="L183" s="183">
        <v>2800</v>
      </c>
      <c r="M183" s="176" t="s">
        <v>31</v>
      </c>
      <c r="N183" s="95">
        <v>897160</v>
      </c>
      <c r="O183" s="181">
        <v>44340</v>
      </c>
      <c r="P183" s="181">
        <v>44386</v>
      </c>
      <c r="Q183" s="190">
        <f t="shared" si="7"/>
        <v>407.8</v>
      </c>
      <c r="R183" s="182" t="s">
        <v>39</v>
      </c>
      <c r="S183" s="48">
        <v>2200</v>
      </c>
      <c r="T183" s="188">
        <f>U183*100%/N183</f>
        <v>0</v>
      </c>
      <c r="U183" s="68">
        <v>0</v>
      </c>
      <c r="V183" s="186" t="s">
        <v>695</v>
      </c>
      <c r="W183" s="186" t="s">
        <v>696</v>
      </c>
    </row>
    <row r="184" spans="1:23" ht="63.75" customHeight="1" x14ac:dyDescent="0.2">
      <c r="A184" s="175">
        <v>108</v>
      </c>
      <c r="B184" s="175" t="s">
        <v>649</v>
      </c>
      <c r="C184" s="175" t="s">
        <v>49</v>
      </c>
      <c r="D184" s="176" t="s">
        <v>697</v>
      </c>
      <c r="E184" s="175">
        <v>1250</v>
      </c>
      <c r="F184" s="198" t="s">
        <v>698</v>
      </c>
      <c r="G184" s="176" t="s">
        <v>41</v>
      </c>
      <c r="H184" s="196" t="s">
        <v>36</v>
      </c>
      <c r="I184" s="176" t="s">
        <v>41</v>
      </c>
      <c r="J184" s="175" t="s">
        <v>49</v>
      </c>
      <c r="K184" s="176" t="s">
        <v>41</v>
      </c>
      <c r="L184" s="183">
        <v>185</v>
      </c>
      <c r="M184" s="176" t="s">
        <v>31</v>
      </c>
      <c r="N184" s="95">
        <v>288408</v>
      </c>
      <c r="O184" s="181">
        <v>44305</v>
      </c>
      <c r="P184" s="181">
        <v>44365</v>
      </c>
      <c r="Q184" s="190">
        <f t="shared" si="7"/>
        <v>732</v>
      </c>
      <c r="R184" s="182" t="s">
        <v>39</v>
      </c>
      <c r="S184" s="48">
        <v>394</v>
      </c>
      <c r="T184" s="188">
        <f>U184*100%/N184</f>
        <v>0.75612458739008626</v>
      </c>
      <c r="U184" s="68">
        <v>218072.38</v>
      </c>
      <c r="V184" s="186" t="s">
        <v>699</v>
      </c>
      <c r="W184" s="186" t="s">
        <v>700</v>
      </c>
    </row>
    <row r="185" spans="1:23" ht="63.75" customHeight="1" x14ac:dyDescent="0.2">
      <c r="A185" s="175">
        <v>109</v>
      </c>
      <c r="B185" s="176" t="s">
        <v>701</v>
      </c>
      <c r="C185" s="175" t="s">
        <v>702</v>
      </c>
      <c r="D185" s="176" t="s">
        <v>703</v>
      </c>
      <c r="E185" s="178" t="s">
        <v>717</v>
      </c>
      <c r="F185" s="250" t="s">
        <v>705</v>
      </c>
      <c r="G185" s="176" t="s">
        <v>41</v>
      </c>
      <c r="H185" s="249" t="s">
        <v>45</v>
      </c>
      <c r="I185" s="176" t="s">
        <v>41</v>
      </c>
      <c r="J185" s="175" t="s">
        <v>702</v>
      </c>
      <c r="K185" s="176" t="s">
        <v>41</v>
      </c>
      <c r="L185" s="251">
        <v>1000</v>
      </c>
      <c r="M185" s="176" t="s">
        <v>31</v>
      </c>
      <c r="N185" s="95">
        <v>2991728.16</v>
      </c>
      <c r="O185" s="181">
        <v>44284</v>
      </c>
      <c r="P185" s="184">
        <v>44330</v>
      </c>
      <c r="Q185" s="190">
        <f t="shared" si="7"/>
        <v>268.07600000000002</v>
      </c>
      <c r="R185" s="182" t="s">
        <v>34</v>
      </c>
      <c r="S185" s="48">
        <v>11160</v>
      </c>
      <c r="T185" s="245">
        <f>U185*100%/N185</f>
        <v>0.9507529721550636</v>
      </c>
      <c r="U185" s="189">
        <v>2844394.44</v>
      </c>
      <c r="V185" s="186" t="s">
        <v>706</v>
      </c>
      <c r="W185" s="186" t="s">
        <v>707</v>
      </c>
    </row>
    <row r="186" spans="1:23" ht="63.75" customHeight="1" thickBot="1" x14ac:dyDescent="0.25">
      <c r="A186" s="192">
        <v>110</v>
      </c>
      <c r="B186" s="220" t="s">
        <v>701</v>
      </c>
      <c r="C186" s="192" t="s">
        <v>702</v>
      </c>
      <c r="D186" s="220" t="s">
        <v>708</v>
      </c>
      <c r="E186" s="210" t="s">
        <v>718</v>
      </c>
      <c r="F186" s="276" t="s">
        <v>709</v>
      </c>
      <c r="G186" s="220" t="s">
        <v>41</v>
      </c>
      <c r="H186" s="103" t="s">
        <v>55</v>
      </c>
      <c r="I186" s="220" t="s">
        <v>41</v>
      </c>
      <c r="J186" s="192" t="s">
        <v>702</v>
      </c>
      <c r="K186" s="220" t="s">
        <v>41</v>
      </c>
      <c r="L186" s="341">
        <v>1000</v>
      </c>
      <c r="M186" s="220" t="s">
        <v>31</v>
      </c>
      <c r="N186" s="108">
        <v>1960477.9</v>
      </c>
      <c r="O186" s="222">
        <v>44284</v>
      </c>
      <c r="P186" s="212">
        <v>44330</v>
      </c>
      <c r="Q186" s="216">
        <f t="shared" si="7"/>
        <v>51.843921724183524</v>
      </c>
      <c r="R186" s="215" t="s">
        <v>34</v>
      </c>
      <c r="S186" s="113">
        <v>37815</v>
      </c>
      <c r="T186" s="342">
        <f>U186*100%/N186</f>
        <v>0</v>
      </c>
      <c r="U186" s="121">
        <v>0</v>
      </c>
      <c r="V186" s="214" t="s">
        <v>710</v>
      </c>
      <c r="W186" s="214" t="s">
        <v>711</v>
      </c>
    </row>
    <row r="187" spans="1:23" ht="24" customHeight="1" thickBot="1" x14ac:dyDescent="0.25">
      <c r="A187" s="449" t="s">
        <v>719</v>
      </c>
      <c r="B187" s="450"/>
      <c r="C187" s="450"/>
      <c r="D187" s="450"/>
      <c r="E187" s="450"/>
      <c r="F187" s="450"/>
      <c r="G187" s="450"/>
      <c r="H187" s="450"/>
      <c r="I187" s="450"/>
      <c r="J187" s="450"/>
      <c r="K187" s="450"/>
      <c r="L187" s="450"/>
      <c r="M187" s="450"/>
      <c r="N187" s="450"/>
      <c r="O187" s="450"/>
      <c r="P187" s="450"/>
      <c r="Q187" s="450"/>
      <c r="R187" s="450"/>
      <c r="S187" s="450"/>
      <c r="T187" s="450"/>
      <c r="U187" s="450"/>
      <c r="V187" s="450"/>
      <c r="W187" s="451"/>
    </row>
    <row r="188" spans="1:23" ht="57.75" customHeight="1" x14ac:dyDescent="0.2">
      <c r="A188" s="381">
        <v>111</v>
      </c>
      <c r="B188" s="381" t="s">
        <v>720</v>
      </c>
      <c r="C188" s="382" t="s">
        <v>47</v>
      </c>
      <c r="D188" s="382" t="s">
        <v>721</v>
      </c>
      <c r="E188" s="383" t="s">
        <v>722</v>
      </c>
      <c r="F188" s="197" t="s">
        <v>723</v>
      </c>
      <c r="G188" s="382" t="s">
        <v>724</v>
      </c>
      <c r="H188" s="382" t="s">
        <v>48</v>
      </c>
      <c r="I188" s="382" t="s">
        <v>725</v>
      </c>
      <c r="J188" s="382" t="s">
        <v>47</v>
      </c>
      <c r="K188" s="382" t="s">
        <v>33</v>
      </c>
      <c r="L188" s="394">
        <v>260</v>
      </c>
      <c r="M188" s="382" t="s">
        <v>31</v>
      </c>
      <c r="N188" s="126">
        <v>1613255.7</v>
      </c>
      <c r="O188" s="396">
        <v>44294</v>
      </c>
      <c r="P188" s="409">
        <v>44365</v>
      </c>
      <c r="Q188" s="217">
        <f t="shared" ref="Q188:Q214" si="9">N188/S188</f>
        <v>1092.2516587677724</v>
      </c>
      <c r="R188" s="200" t="s">
        <v>34</v>
      </c>
      <c r="S188" s="128">
        <v>1477</v>
      </c>
      <c r="T188" s="420">
        <f>U188*100%/1975940</f>
        <v>0.45313018107837283</v>
      </c>
      <c r="U188" s="392">
        <v>895358.05</v>
      </c>
      <c r="V188" s="393" t="s">
        <v>686</v>
      </c>
      <c r="W188" s="393" t="s">
        <v>687</v>
      </c>
    </row>
    <row r="189" spans="1:23" ht="59.25" customHeight="1" x14ac:dyDescent="0.2">
      <c r="A189" s="353"/>
      <c r="B189" s="353"/>
      <c r="C189" s="354"/>
      <c r="D189" s="354"/>
      <c r="E189" s="356"/>
      <c r="F189" s="198" t="s">
        <v>555</v>
      </c>
      <c r="G189" s="354"/>
      <c r="H189" s="354"/>
      <c r="I189" s="354"/>
      <c r="J189" s="354"/>
      <c r="K189" s="354"/>
      <c r="L189" s="374"/>
      <c r="M189" s="354"/>
      <c r="N189" s="95">
        <v>243821.15</v>
      </c>
      <c r="O189" s="368"/>
      <c r="P189" s="371"/>
      <c r="Q189" s="190">
        <f t="shared" si="9"/>
        <v>515.47811839323469</v>
      </c>
      <c r="R189" s="182" t="s">
        <v>34</v>
      </c>
      <c r="S189" s="48">
        <v>473</v>
      </c>
      <c r="T189" s="375"/>
      <c r="U189" s="355"/>
      <c r="V189" s="373"/>
      <c r="W189" s="373"/>
    </row>
    <row r="190" spans="1:23" ht="39" customHeight="1" x14ac:dyDescent="0.2">
      <c r="A190" s="353"/>
      <c r="B190" s="353"/>
      <c r="C190" s="354"/>
      <c r="D190" s="354"/>
      <c r="E190" s="356"/>
      <c r="F190" s="198" t="s">
        <v>726</v>
      </c>
      <c r="G190" s="354"/>
      <c r="H190" s="354"/>
      <c r="I190" s="354"/>
      <c r="J190" s="354"/>
      <c r="K190" s="354"/>
      <c r="L190" s="374"/>
      <c r="M190" s="354"/>
      <c r="N190" s="95">
        <v>118863.15</v>
      </c>
      <c r="O190" s="368"/>
      <c r="P190" s="371"/>
      <c r="Q190" s="190">
        <f t="shared" si="9"/>
        <v>59431.574999999997</v>
      </c>
      <c r="R190" s="182" t="s">
        <v>32</v>
      </c>
      <c r="S190" s="48">
        <v>2</v>
      </c>
      <c r="T190" s="375"/>
      <c r="U190" s="355"/>
      <c r="V190" s="373"/>
      <c r="W190" s="373"/>
    </row>
    <row r="191" spans="1:23" ht="39" customHeight="1" x14ac:dyDescent="0.2">
      <c r="A191" s="353">
        <v>112</v>
      </c>
      <c r="B191" s="353" t="s">
        <v>720</v>
      </c>
      <c r="C191" s="354" t="s">
        <v>47</v>
      </c>
      <c r="D191" s="354" t="s">
        <v>727</v>
      </c>
      <c r="E191" s="356" t="s">
        <v>728</v>
      </c>
      <c r="F191" s="198" t="s">
        <v>729</v>
      </c>
      <c r="G191" s="354" t="s">
        <v>53</v>
      </c>
      <c r="H191" s="354" t="s">
        <v>36</v>
      </c>
      <c r="I191" s="354" t="s">
        <v>35</v>
      </c>
      <c r="J191" s="354" t="s">
        <v>47</v>
      </c>
      <c r="K191" s="354" t="s">
        <v>35</v>
      </c>
      <c r="L191" s="374">
        <v>150</v>
      </c>
      <c r="M191" s="354" t="s">
        <v>31</v>
      </c>
      <c r="N191" s="95">
        <v>153570.91</v>
      </c>
      <c r="O191" s="368">
        <v>44305</v>
      </c>
      <c r="P191" s="371">
        <v>44330</v>
      </c>
      <c r="Q191" s="190">
        <f t="shared" si="9"/>
        <v>936.40798780487808</v>
      </c>
      <c r="R191" s="369" t="s">
        <v>39</v>
      </c>
      <c r="S191" s="48">
        <v>164</v>
      </c>
      <c r="T191" s="375">
        <f>U191*100%/236979.01</f>
        <v>1</v>
      </c>
      <c r="U191" s="355">
        <v>236979.01</v>
      </c>
      <c r="V191" s="373" t="s">
        <v>730</v>
      </c>
      <c r="W191" s="373" t="s">
        <v>731</v>
      </c>
    </row>
    <row r="192" spans="1:23" ht="39" customHeight="1" x14ac:dyDescent="0.2">
      <c r="A192" s="353"/>
      <c r="B192" s="353"/>
      <c r="C192" s="354"/>
      <c r="D192" s="354"/>
      <c r="E192" s="356"/>
      <c r="F192" s="198" t="s">
        <v>732</v>
      </c>
      <c r="G192" s="354"/>
      <c r="H192" s="354"/>
      <c r="I192" s="354"/>
      <c r="J192" s="354"/>
      <c r="K192" s="354"/>
      <c r="L192" s="374"/>
      <c r="M192" s="354"/>
      <c r="N192" s="95">
        <v>83408.100000000006</v>
      </c>
      <c r="O192" s="368"/>
      <c r="P192" s="371"/>
      <c r="Q192" s="190">
        <f t="shared" si="9"/>
        <v>1004.9168674698795</v>
      </c>
      <c r="R192" s="369"/>
      <c r="S192" s="48">
        <v>83</v>
      </c>
      <c r="T192" s="375"/>
      <c r="U192" s="355"/>
      <c r="V192" s="373"/>
      <c r="W192" s="373"/>
    </row>
    <row r="193" spans="1:23" ht="39" customHeight="1" x14ac:dyDescent="0.2">
      <c r="A193" s="353">
        <v>113</v>
      </c>
      <c r="B193" s="353" t="s">
        <v>720</v>
      </c>
      <c r="C193" s="354" t="s">
        <v>47</v>
      </c>
      <c r="D193" s="354" t="s">
        <v>733</v>
      </c>
      <c r="E193" s="356" t="s">
        <v>734</v>
      </c>
      <c r="F193" s="198" t="s">
        <v>735</v>
      </c>
      <c r="G193" s="353" t="s">
        <v>52</v>
      </c>
      <c r="H193" s="354" t="s">
        <v>45</v>
      </c>
      <c r="I193" s="354" t="s">
        <v>273</v>
      </c>
      <c r="J193" s="354" t="s">
        <v>47</v>
      </c>
      <c r="K193" s="354" t="s">
        <v>41</v>
      </c>
      <c r="L193" s="374">
        <v>85</v>
      </c>
      <c r="M193" s="353" t="s">
        <v>31</v>
      </c>
      <c r="N193" s="95">
        <v>210382.74</v>
      </c>
      <c r="O193" s="368">
        <v>44305</v>
      </c>
      <c r="P193" s="371">
        <v>44358</v>
      </c>
      <c r="Q193" s="190">
        <f t="shared" si="9"/>
        <v>713.16183050847451</v>
      </c>
      <c r="R193" s="182" t="s">
        <v>34</v>
      </c>
      <c r="S193" s="48">
        <v>295</v>
      </c>
      <c r="T193" s="375">
        <f>U193*100%/412649.47</f>
        <v>0</v>
      </c>
      <c r="U193" s="355">
        <v>0</v>
      </c>
      <c r="V193" s="373" t="s">
        <v>736</v>
      </c>
      <c r="W193" s="373" t="s">
        <v>737</v>
      </c>
    </row>
    <row r="194" spans="1:23" ht="39" customHeight="1" x14ac:dyDescent="0.2">
      <c r="A194" s="353"/>
      <c r="B194" s="353"/>
      <c r="C194" s="354"/>
      <c r="D194" s="354"/>
      <c r="E194" s="356"/>
      <c r="F194" s="198" t="s">
        <v>738</v>
      </c>
      <c r="G194" s="353"/>
      <c r="H194" s="354"/>
      <c r="I194" s="354"/>
      <c r="J194" s="354"/>
      <c r="K194" s="354"/>
      <c r="L194" s="374"/>
      <c r="M194" s="353"/>
      <c r="N194" s="95">
        <v>40058.800000000003</v>
      </c>
      <c r="O194" s="368"/>
      <c r="P194" s="371"/>
      <c r="Q194" s="190">
        <f t="shared" si="9"/>
        <v>435.42173913043479</v>
      </c>
      <c r="R194" s="182" t="s">
        <v>34</v>
      </c>
      <c r="S194" s="48">
        <v>92</v>
      </c>
      <c r="T194" s="375"/>
      <c r="U194" s="355"/>
      <c r="V194" s="373"/>
      <c r="W194" s="373"/>
    </row>
    <row r="195" spans="1:23" ht="39" customHeight="1" x14ac:dyDescent="0.2">
      <c r="A195" s="353"/>
      <c r="B195" s="353"/>
      <c r="C195" s="354"/>
      <c r="D195" s="354"/>
      <c r="E195" s="356"/>
      <c r="F195" s="198" t="s">
        <v>739</v>
      </c>
      <c r="G195" s="353"/>
      <c r="H195" s="354"/>
      <c r="I195" s="354"/>
      <c r="J195" s="354"/>
      <c r="K195" s="354"/>
      <c r="L195" s="374"/>
      <c r="M195" s="353"/>
      <c r="N195" s="95">
        <v>98792.73</v>
      </c>
      <c r="O195" s="368"/>
      <c r="P195" s="371"/>
      <c r="Q195" s="190">
        <f t="shared" si="9"/>
        <v>940.88314285714284</v>
      </c>
      <c r="R195" s="182" t="s">
        <v>39</v>
      </c>
      <c r="S195" s="48">
        <v>105</v>
      </c>
      <c r="T195" s="375"/>
      <c r="U195" s="355"/>
      <c r="V195" s="373"/>
      <c r="W195" s="373"/>
    </row>
    <row r="196" spans="1:23" ht="39" customHeight="1" x14ac:dyDescent="0.2">
      <c r="A196" s="353"/>
      <c r="B196" s="353"/>
      <c r="C196" s="354"/>
      <c r="D196" s="354"/>
      <c r="E196" s="356"/>
      <c r="F196" s="198" t="s">
        <v>444</v>
      </c>
      <c r="G196" s="353"/>
      <c r="H196" s="354"/>
      <c r="I196" s="354"/>
      <c r="J196" s="354"/>
      <c r="K196" s="354"/>
      <c r="L196" s="374"/>
      <c r="M196" s="353"/>
      <c r="N196" s="95">
        <v>63415.199999999997</v>
      </c>
      <c r="O196" s="368"/>
      <c r="P196" s="371"/>
      <c r="Q196" s="190">
        <f t="shared" si="9"/>
        <v>459.53043478260867</v>
      </c>
      <c r="R196" s="182" t="s">
        <v>39</v>
      </c>
      <c r="S196" s="48">
        <v>138</v>
      </c>
      <c r="T196" s="375"/>
      <c r="U196" s="355"/>
      <c r="V196" s="373"/>
      <c r="W196" s="373"/>
    </row>
    <row r="197" spans="1:23" ht="39" customHeight="1" x14ac:dyDescent="0.2">
      <c r="A197" s="353">
        <v>114</v>
      </c>
      <c r="B197" s="353" t="s">
        <v>720</v>
      </c>
      <c r="C197" s="354" t="s">
        <v>47</v>
      </c>
      <c r="D197" s="354" t="s">
        <v>740</v>
      </c>
      <c r="E197" s="356" t="s">
        <v>741</v>
      </c>
      <c r="F197" s="198" t="s">
        <v>742</v>
      </c>
      <c r="G197" s="353" t="s">
        <v>29</v>
      </c>
      <c r="H197" s="354" t="s">
        <v>45</v>
      </c>
      <c r="I197" s="354" t="s">
        <v>269</v>
      </c>
      <c r="J197" s="354" t="s">
        <v>47</v>
      </c>
      <c r="K197" s="354" t="s">
        <v>35</v>
      </c>
      <c r="L197" s="374">
        <v>125</v>
      </c>
      <c r="M197" s="353" t="s">
        <v>31</v>
      </c>
      <c r="N197" s="95">
        <v>201840</v>
      </c>
      <c r="O197" s="368">
        <v>44319</v>
      </c>
      <c r="P197" s="371">
        <v>44372</v>
      </c>
      <c r="Q197" s="190">
        <f t="shared" si="9"/>
        <v>168.2</v>
      </c>
      <c r="R197" s="182" t="s">
        <v>34</v>
      </c>
      <c r="S197" s="48">
        <v>1200</v>
      </c>
      <c r="T197" s="375">
        <f>U197*100%/520840</f>
        <v>0.23989785730742647</v>
      </c>
      <c r="U197" s="355">
        <v>124948.4</v>
      </c>
      <c r="V197" s="373" t="s">
        <v>743</v>
      </c>
      <c r="W197" s="373" t="s">
        <v>744</v>
      </c>
    </row>
    <row r="198" spans="1:23" ht="39" customHeight="1" x14ac:dyDescent="0.2">
      <c r="A198" s="353"/>
      <c r="B198" s="353"/>
      <c r="C198" s="354"/>
      <c r="D198" s="354"/>
      <c r="E198" s="356"/>
      <c r="F198" s="198" t="s">
        <v>745</v>
      </c>
      <c r="G198" s="353"/>
      <c r="H198" s="354"/>
      <c r="I198" s="354"/>
      <c r="J198" s="354"/>
      <c r="K198" s="354"/>
      <c r="L198" s="374"/>
      <c r="M198" s="353"/>
      <c r="N198" s="95">
        <v>319000</v>
      </c>
      <c r="O198" s="368"/>
      <c r="P198" s="371"/>
      <c r="Q198" s="190">
        <f t="shared" si="9"/>
        <v>1595</v>
      </c>
      <c r="R198" s="182" t="s">
        <v>39</v>
      </c>
      <c r="S198" s="48">
        <v>200</v>
      </c>
      <c r="T198" s="375"/>
      <c r="U198" s="355"/>
      <c r="V198" s="373"/>
      <c r="W198" s="373"/>
    </row>
    <row r="199" spans="1:23" ht="39" customHeight="1" x14ac:dyDescent="0.2">
      <c r="A199" s="175">
        <v>115</v>
      </c>
      <c r="B199" s="175" t="s">
        <v>720</v>
      </c>
      <c r="C199" s="176" t="s">
        <v>47</v>
      </c>
      <c r="D199" s="176" t="s">
        <v>746</v>
      </c>
      <c r="E199" s="178" t="s">
        <v>747</v>
      </c>
      <c r="F199" s="198" t="s">
        <v>748</v>
      </c>
      <c r="G199" s="175" t="s">
        <v>29</v>
      </c>
      <c r="H199" s="176" t="s">
        <v>45</v>
      </c>
      <c r="I199" s="176" t="s">
        <v>41</v>
      </c>
      <c r="J199" s="176" t="s">
        <v>47</v>
      </c>
      <c r="K199" s="176" t="s">
        <v>41</v>
      </c>
      <c r="L199" s="187">
        <v>45</v>
      </c>
      <c r="M199" s="175" t="s">
        <v>31</v>
      </c>
      <c r="N199" s="95">
        <v>61736.14</v>
      </c>
      <c r="O199" s="181">
        <v>44328</v>
      </c>
      <c r="P199" s="184">
        <v>44365</v>
      </c>
      <c r="Q199" s="190">
        <f t="shared" si="9"/>
        <v>1.4192216091954022</v>
      </c>
      <c r="R199" s="182" t="s">
        <v>32</v>
      </c>
      <c r="S199" s="48">
        <v>43500</v>
      </c>
      <c r="T199" s="188">
        <f>U199*100%/N199</f>
        <v>0.77089594522754423</v>
      </c>
      <c r="U199" s="177">
        <v>47592.14</v>
      </c>
      <c r="V199" s="242" t="s">
        <v>749</v>
      </c>
      <c r="W199" s="242" t="s">
        <v>750</v>
      </c>
    </row>
    <row r="200" spans="1:23" ht="39" customHeight="1" x14ac:dyDescent="0.2">
      <c r="A200" s="353">
        <v>116</v>
      </c>
      <c r="B200" s="353" t="s">
        <v>720</v>
      </c>
      <c r="C200" s="176" t="s">
        <v>47</v>
      </c>
      <c r="D200" s="354" t="s">
        <v>751</v>
      </c>
      <c r="E200" s="356" t="s">
        <v>752</v>
      </c>
      <c r="F200" s="198" t="s">
        <v>753</v>
      </c>
      <c r="G200" s="353" t="s">
        <v>52</v>
      </c>
      <c r="H200" s="354" t="s">
        <v>43</v>
      </c>
      <c r="I200" s="354" t="s">
        <v>754</v>
      </c>
      <c r="J200" s="354" t="s">
        <v>47</v>
      </c>
      <c r="K200" s="354" t="s">
        <v>300</v>
      </c>
      <c r="L200" s="374">
        <v>95</v>
      </c>
      <c r="M200" s="353" t="s">
        <v>31</v>
      </c>
      <c r="N200" s="95">
        <v>492006.39</v>
      </c>
      <c r="O200" s="368">
        <v>44328</v>
      </c>
      <c r="P200" s="371">
        <v>44393</v>
      </c>
      <c r="Q200" s="190">
        <f t="shared" si="9"/>
        <v>878.58283928571427</v>
      </c>
      <c r="R200" s="182" t="s">
        <v>34</v>
      </c>
      <c r="S200" s="48">
        <v>560</v>
      </c>
      <c r="T200" s="375">
        <f>U200*100%/804185.36</f>
        <v>0</v>
      </c>
      <c r="U200" s="355"/>
      <c r="V200" s="373" t="s">
        <v>755</v>
      </c>
      <c r="W200" s="373" t="s">
        <v>756</v>
      </c>
    </row>
    <row r="201" spans="1:23" ht="39" customHeight="1" x14ac:dyDescent="0.2">
      <c r="A201" s="353"/>
      <c r="B201" s="353"/>
      <c r="C201" s="176" t="s">
        <v>47</v>
      </c>
      <c r="D201" s="354"/>
      <c r="E201" s="356"/>
      <c r="F201" s="198" t="s">
        <v>757</v>
      </c>
      <c r="G201" s="353"/>
      <c r="H201" s="354"/>
      <c r="I201" s="354"/>
      <c r="J201" s="354"/>
      <c r="K201" s="354"/>
      <c r="L201" s="374"/>
      <c r="M201" s="353"/>
      <c r="N201" s="95">
        <v>75169.2</v>
      </c>
      <c r="O201" s="368"/>
      <c r="P201" s="371"/>
      <c r="Q201" s="190">
        <f t="shared" si="9"/>
        <v>536.92285714285708</v>
      </c>
      <c r="R201" s="182" t="s">
        <v>34</v>
      </c>
      <c r="S201" s="48">
        <v>140</v>
      </c>
      <c r="T201" s="375"/>
      <c r="U201" s="355"/>
      <c r="V201" s="373"/>
      <c r="W201" s="373"/>
    </row>
    <row r="202" spans="1:23" ht="39" customHeight="1" x14ac:dyDescent="0.2">
      <c r="A202" s="353"/>
      <c r="B202" s="353"/>
      <c r="C202" s="176" t="s">
        <v>47</v>
      </c>
      <c r="D202" s="354"/>
      <c r="E202" s="356"/>
      <c r="F202" s="198" t="s">
        <v>758</v>
      </c>
      <c r="G202" s="353"/>
      <c r="H202" s="354"/>
      <c r="I202" s="354"/>
      <c r="J202" s="354"/>
      <c r="K202" s="354"/>
      <c r="L202" s="374"/>
      <c r="M202" s="353"/>
      <c r="N202" s="95">
        <v>165573.79999999999</v>
      </c>
      <c r="O202" s="368"/>
      <c r="P202" s="371"/>
      <c r="Q202" s="190">
        <f t="shared" si="9"/>
        <v>919.85444444444443</v>
      </c>
      <c r="R202" s="182" t="s">
        <v>39</v>
      </c>
      <c r="S202" s="48">
        <v>180</v>
      </c>
      <c r="T202" s="375"/>
      <c r="U202" s="355"/>
      <c r="V202" s="373"/>
      <c r="W202" s="373"/>
    </row>
    <row r="203" spans="1:23" ht="39" customHeight="1" x14ac:dyDescent="0.2">
      <c r="A203" s="353"/>
      <c r="B203" s="353"/>
      <c r="C203" s="176" t="s">
        <v>47</v>
      </c>
      <c r="D203" s="354"/>
      <c r="E203" s="356"/>
      <c r="F203" s="198" t="s">
        <v>759</v>
      </c>
      <c r="G203" s="353"/>
      <c r="H203" s="354"/>
      <c r="I203" s="354"/>
      <c r="J203" s="354"/>
      <c r="K203" s="354"/>
      <c r="L203" s="374"/>
      <c r="M203" s="353"/>
      <c r="N203" s="95">
        <v>71435.97</v>
      </c>
      <c r="O203" s="368"/>
      <c r="P203" s="371"/>
      <c r="Q203" s="190">
        <f t="shared" si="9"/>
        <v>510.2569285714286</v>
      </c>
      <c r="R203" s="182" t="s">
        <v>39</v>
      </c>
      <c r="S203" s="48">
        <v>140</v>
      </c>
      <c r="T203" s="375"/>
      <c r="U203" s="355"/>
      <c r="V203" s="373"/>
      <c r="W203" s="373"/>
    </row>
    <row r="204" spans="1:23" ht="39" customHeight="1" x14ac:dyDescent="0.2">
      <c r="A204" s="191">
        <v>117</v>
      </c>
      <c r="B204" s="175" t="s">
        <v>720</v>
      </c>
      <c r="C204" s="176" t="s">
        <v>47</v>
      </c>
      <c r="D204" s="176" t="s">
        <v>760</v>
      </c>
      <c r="E204" s="178" t="s">
        <v>761</v>
      </c>
      <c r="F204" s="198" t="s">
        <v>762</v>
      </c>
      <c r="G204" s="191" t="s">
        <v>29</v>
      </c>
      <c r="H204" s="185" t="s">
        <v>45</v>
      </c>
      <c r="I204" s="176" t="s">
        <v>37</v>
      </c>
      <c r="J204" s="176" t="s">
        <v>47</v>
      </c>
      <c r="K204" s="176" t="s">
        <v>37</v>
      </c>
      <c r="L204" s="187">
        <v>650</v>
      </c>
      <c r="M204" s="191" t="s">
        <v>31</v>
      </c>
      <c r="N204" s="95">
        <v>500000</v>
      </c>
      <c r="O204" s="181">
        <v>44333</v>
      </c>
      <c r="P204" s="184">
        <v>44400</v>
      </c>
      <c r="Q204" s="190">
        <f t="shared" si="9"/>
        <v>500000</v>
      </c>
      <c r="R204" s="182" t="s">
        <v>32</v>
      </c>
      <c r="S204" s="48">
        <v>1</v>
      </c>
      <c r="T204" s="188">
        <f>U204*100%/N204</f>
        <v>0.36835114000000002</v>
      </c>
      <c r="U204" s="177">
        <v>184175.57</v>
      </c>
      <c r="V204" s="242" t="s">
        <v>763</v>
      </c>
      <c r="W204" s="242" t="s">
        <v>764</v>
      </c>
    </row>
    <row r="205" spans="1:23" ht="39" customHeight="1" x14ac:dyDescent="0.2">
      <c r="A205" s="191">
        <v>118</v>
      </c>
      <c r="B205" s="175" t="s">
        <v>720</v>
      </c>
      <c r="C205" s="176" t="s">
        <v>47</v>
      </c>
      <c r="D205" s="176" t="s">
        <v>765</v>
      </c>
      <c r="E205" s="178" t="s">
        <v>766</v>
      </c>
      <c r="F205" s="198" t="s">
        <v>767</v>
      </c>
      <c r="G205" s="337" t="s">
        <v>29</v>
      </c>
      <c r="H205" s="337" t="s">
        <v>55</v>
      </c>
      <c r="I205" s="176" t="s">
        <v>300</v>
      </c>
      <c r="J205" s="176" t="s">
        <v>47</v>
      </c>
      <c r="K205" s="176" t="s">
        <v>300</v>
      </c>
      <c r="L205" s="187">
        <v>150</v>
      </c>
      <c r="M205" s="337" t="s">
        <v>31</v>
      </c>
      <c r="N205" s="95">
        <v>191835</v>
      </c>
      <c r="O205" s="181">
        <v>44333</v>
      </c>
      <c r="P205" s="184">
        <v>44393</v>
      </c>
      <c r="Q205" s="190">
        <f t="shared" si="9"/>
        <v>145</v>
      </c>
      <c r="R205" s="182" t="s">
        <v>34</v>
      </c>
      <c r="S205" s="48">
        <v>1323</v>
      </c>
      <c r="T205" s="188">
        <f>U205*100%/N205</f>
        <v>0</v>
      </c>
      <c r="U205" s="177">
        <v>0</v>
      </c>
      <c r="V205" s="242" t="s">
        <v>768</v>
      </c>
      <c r="W205" s="242" t="s">
        <v>769</v>
      </c>
    </row>
    <row r="206" spans="1:23" ht="39" customHeight="1" x14ac:dyDescent="0.2">
      <c r="A206" s="379">
        <v>119</v>
      </c>
      <c r="B206" s="353" t="s">
        <v>720</v>
      </c>
      <c r="C206" s="354" t="s">
        <v>47</v>
      </c>
      <c r="D206" s="354" t="s">
        <v>770</v>
      </c>
      <c r="E206" s="356" t="s">
        <v>771</v>
      </c>
      <c r="F206" s="198" t="s">
        <v>772</v>
      </c>
      <c r="G206" s="457" t="s">
        <v>773</v>
      </c>
      <c r="H206" s="457" t="s">
        <v>43</v>
      </c>
      <c r="I206" s="354" t="s">
        <v>754</v>
      </c>
      <c r="J206" s="354" t="s">
        <v>47</v>
      </c>
      <c r="K206" s="354" t="s">
        <v>300</v>
      </c>
      <c r="L206" s="374">
        <v>250</v>
      </c>
      <c r="M206" s="457" t="s">
        <v>31</v>
      </c>
      <c r="N206" s="95">
        <v>489720.55</v>
      </c>
      <c r="O206" s="368">
        <v>44333</v>
      </c>
      <c r="P206" s="371">
        <v>44400</v>
      </c>
      <c r="Q206" s="190">
        <f t="shared" si="9"/>
        <v>1157.7317966903072</v>
      </c>
      <c r="R206" s="182" t="s">
        <v>34</v>
      </c>
      <c r="S206" s="48">
        <v>423</v>
      </c>
      <c r="T206" s="375">
        <f>U206*100%/809291.84</f>
        <v>0</v>
      </c>
      <c r="U206" s="355">
        <v>0</v>
      </c>
      <c r="V206" s="373" t="s">
        <v>774</v>
      </c>
      <c r="W206" s="373" t="s">
        <v>775</v>
      </c>
    </row>
    <row r="207" spans="1:23" ht="39" customHeight="1" x14ac:dyDescent="0.2">
      <c r="A207" s="379"/>
      <c r="B207" s="353"/>
      <c r="C207" s="354"/>
      <c r="D207" s="354"/>
      <c r="E207" s="356"/>
      <c r="F207" s="198" t="s">
        <v>776</v>
      </c>
      <c r="G207" s="457"/>
      <c r="H207" s="457"/>
      <c r="I207" s="354"/>
      <c r="J207" s="354"/>
      <c r="K207" s="354"/>
      <c r="L207" s="374"/>
      <c r="M207" s="457"/>
      <c r="N207" s="95">
        <v>126128.75</v>
      </c>
      <c r="O207" s="368"/>
      <c r="P207" s="371"/>
      <c r="Q207" s="190">
        <f t="shared" si="9"/>
        <v>615.26219512195121</v>
      </c>
      <c r="R207" s="182" t="s">
        <v>34</v>
      </c>
      <c r="S207" s="48">
        <v>205</v>
      </c>
      <c r="T207" s="375"/>
      <c r="U207" s="355"/>
      <c r="V207" s="373"/>
      <c r="W207" s="373"/>
    </row>
    <row r="208" spans="1:23" ht="39" customHeight="1" x14ac:dyDescent="0.2">
      <c r="A208" s="379"/>
      <c r="B208" s="353"/>
      <c r="C208" s="354"/>
      <c r="D208" s="354"/>
      <c r="E208" s="356"/>
      <c r="F208" s="198" t="s">
        <v>777</v>
      </c>
      <c r="G208" s="457"/>
      <c r="H208" s="457"/>
      <c r="I208" s="354"/>
      <c r="J208" s="354"/>
      <c r="K208" s="354"/>
      <c r="L208" s="374"/>
      <c r="M208" s="457"/>
      <c r="N208" s="95">
        <v>112728.85</v>
      </c>
      <c r="O208" s="368"/>
      <c r="P208" s="371"/>
      <c r="Q208" s="190">
        <f t="shared" si="9"/>
        <v>847.58533834586467</v>
      </c>
      <c r="R208" s="182" t="s">
        <v>34</v>
      </c>
      <c r="S208" s="48">
        <v>133</v>
      </c>
      <c r="T208" s="375"/>
      <c r="U208" s="355"/>
      <c r="V208" s="373"/>
      <c r="W208" s="373"/>
    </row>
    <row r="209" spans="1:23" ht="39" customHeight="1" x14ac:dyDescent="0.2">
      <c r="A209" s="379"/>
      <c r="B209" s="353"/>
      <c r="C209" s="354"/>
      <c r="D209" s="354"/>
      <c r="E209" s="356"/>
      <c r="F209" s="198" t="s">
        <v>778</v>
      </c>
      <c r="G209" s="457"/>
      <c r="H209" s="457"/>
      <c r="I209" s="354"/>
      <c r="J209" s="354"/>
      <c r="K209" s="354"/>
      <c r="L209" s="374"/>
      <c r="M209" s="457"/>
      <c r="N209" s="95">
        <v>74129.5</v>
      </c>
      <c r="O209" s="368"/>
      <c r="P209" s="371"/>
      <c r="Q209" s="190">
        <f t="shared" si="9"/>
        <v>418.81073446327684</v>
      </c>
      <c r="R209" s="182" t="s">
        <v>34</v>
      </c>
      <c r="S209" s="48">
        <v>177</v>
      </c>
      <c r="T209" s="375"/>
      <c r="U209" s="355"/>
      <c r="V209" s="373"/>
      <c r="W209" s="373"/>
    </row>
    <row r="210" spans="1:23" ht="39" customHeight="1" x14ac:dyDescent="0.2">
      <c r="A210" s="379"/>
      <c r="B210" s="353"/>
      <c r="C210" s="354"/>
      <c r="D210" s="354"/>
      <c r="E210" s="356"/>
      <c r="F210" s="198" t="s">
        <v>779</v>
      </c>
      <c r="G210" s="457"/>
      <c r="H210" s="457"/>
      <c r="I210" s="354"/>
      <c r="J210" s="354"/>
      <c r="K210" s="354"/>
      <c r="L210" s="374"/>
      <c r="M210" s="457"/>
      <c r="N210" s="95">
        <v>6584.18</v>
      </c>
      <c r="O210" s="368"/>
      <c r="P210" s="371"/>
      <c r="Q210" s="190">
        <f t="shared" si="9"/>
        <v>1646.0450000000001</v>
      </c>
      <c r="R210" s="182" t="s">
        <v>32</v>
      </c>
      <c r="S210" s="48">
        <v>4</v>
      </c>
      <c r="T210" s="375"/>
      <c r="U210" s="355"/>
      <c r="V210" s="373"/>
      <c r="W210" s="373"/>
    </row>
    <row r="211" spans="1:23" ht="39" customHeight="1" x14ac:dyDescent="0.2">
      <c r="A211" s="175">
        <v>120</v>
      </c>
      <c r="B211" s="175" t="s">
        <v>780</v>
      </c>
      <c r="C211" s="175" t="s">
        <v>49</v>
      </c>
      <c r="D211" s="176" t="s">
        <v>781</v>
      </c>
      <c r="E211" s="175">
        <v>1251</v>
      </c>
      <c r="F211" s="176" t="s">
        <v>782</v>
      </c>
      <c r="G211" s="206" t="s">
        <v>29</v>
      </c>
      <c r="H211" s="176" t="s">
        <v>36</v>
      </c>
      <c r="I211" s="176" t="s">
        <v>41</v>
      </c>
      <c r="J211" s="175" t="s">
        <v>49</v>
      </c>
      <c r="K211" s="176" t="s">
        <v>41</v>
      </c>
      <c r="L211" s="183">
        <v>185</v>
      </c>
      <c r="M211" s="180" t="s">
        <v>31</v>
      </c>
      <c r="N211" s="95">
        <v>288408</v>
      </c>
      <c r="O211" s="181">
        <v>44305</v>
      </c>
      <c r="P211" s="181">
        <v>44365</v>
      </c>
      <c r="Q211" s="190">
        <f t="shared" si="9"/>
        <v>732</v>
      </c>
      <c r="R211" s="182" t="s">
        <v>39</v>
      </c>
      <c r="S211" s="48">
        <v>394</v>
      </c>
      <c r="T211" s="188">
        <f>U211*100%/N211</f>
        <v>0.75612458739008626</v>
      </c>
      <c r="U211" s="68">
        <v>218072.38</v>
      </c>
      <c r="V211" s="186" t="s">
        <v>699</v>
      </c>
      <c r="W211" s="186" t="s">
        <v>700</v>
      </c>
    </row>
    <row r="212" spans="1:23" ht="39" customHeight="1" x14ac:dyDescent="0.2">
      <c r="A212" s="175">
        <v>121</v>
      </c>
      <c r="B212" s="175" t="s">
        <v>780</v>
      </c>
      <c r="C212" s="175" t="s">
        <v>49</v>
      </c>
      <c r="D212" s="176" t="s">
        <v>783</v>
      </c>
      <c r="E212" s="175">
        <v>1252</v>
      </c>
      <c r="F212" s="176" t="s">
        <v>784</v>
      </c>
      <c r="G212" s="206" t="s">
        <v>29</v>
      </c>
      <c r="H212" s="176" t="s">
        <v>48</v>
      </c>
      <c r="I212" s="176" t="s">
        <v>785</v>
      </c>
      <c r="J212" s="175" t="s">
        <v>49</v>
      </c>
      <c r="K212" s="176" t="s">
        <v>786</v>
      </c>
      <c r="L212" s="183">
        <v>3500</v>
      </c>
      <c r="M212" s="180" t="s">
        <v>31</v>
      </c>
      <c r="N212" s="95">
        <v>704426.84</v>
      </c>
      <c r="O212" s="181">
        <v>44340</v>
      </c>
      <c r="P212" s="181">
        <v>44386</v>
      </c>
      <c r="Q212" s="190">
        <f t="shared" si="9"/>
        <v>210.2766686567164</v>
      </c>
      <c r="R212" s="182" t="s">
        <v>39</v>
      </c>
      <c r="S212" s="48">
        <v>3350</v>
      </c>
      <c r="T212" s="188">
        <f>U212*100%/N212</f>
        <v>0</v>
      </c>
      <c r="U212" s="68">
        <v>0</v>
      </c>
      <c r="V212" s="186" t="s">
        <v>787</v>
      </c>
      <c r="W212" s="186" t="s">
        <v>788</v>
      </c>
    </row>
    <row r="213" spans="1:23" ht="39" customHeight="1" x14ac:dyDescent="0.2">
      <c r="A213" s="175">
        <v>122</v>
      </c>
      <c r="B213" s="175" t="s">
        <v>780</v>
      </c>
      <c r="C213" s="175" t="s">
        <v>49</v>
      </c>
      <c r="D213" s="176" t="s">
        <v>789</v>
      </c>
      <c r="E213" s="175">
        <v>1253</v>
      </c>
      <c r="F213" s="176" t="s">
        <v>790</v>
      </c>
      <c r="G213" s="206" t="s">
        <v>29</v>
      </c>
      <c r="H213" s="176" t="s">
        <v>48</v>
      </c>
      <c r="I213" s="176" t="s">
        <v>277</v>
      </c>
      <c r="J213" s="175" t="s">
        <v>49</v>
      </c>
      <c r="K213" s="176" t="s">
        <v>37</v>
      </c>
      <c r="L213" s="183">
        <v>45</v>
      </c>
      <c r="M213" s="180" t="s">
        <v>31</v>
      </c>
      <c r="N213" s="95">
        <v>37150.86</v>
      </c>
      <c r="O213" s="181">
        <v>44326</v>
      </c>
      <c r="P213" s="181">
        <v>44372</v>
      </c>
      <c r="Q213" s="190">
        <f t="shared" si="9"/>
        <v>309.59050000000002</v>
      </c>
      <c r="R213" s="182" t="s">
        <v>39</v>
      </c>
      <c r="S213" s="48">
        <v>120</v>
      </c>
      <c r="T213" s="188">
        <f>U213*100%/N213</f>
        <v>0</v>
      </c>
      <c r="U213" s="68">
        <v>0</v>
      </c>
      <c r="V213" s="186" t="s">
        <v>791</v>
      </c>
      <c r="W213" s="186" t="s">
        <v>792</v>
      </c>
    </row>
    <row r="214" spans="1:23" ht="39" customHeight="1" x14ac:dyDescent="0.2">
      <c r="A214" s="175">
        <v>123</v>
      </c>
      <c r="B214" s="175" t="s">
        <v>780</v>
      </c>
      <c r="C214" s="175" t="s">
        <v>49</v>
      </c>
      <c r="D214" s="176" t="s">
        <v>793</v>
      </c>
      <c r="E214" s="175">
        <v>1254</v>
      </c>
      <c r="F214" s="176" t="s">
        <v>794</v>
      </c>
      <c r="G214" s="206" t="s">
        <v>29</v>
      </c>
      <c r="H214" s="176" t="s">
        <v>55</v>
      </c>
      <c r="I214" s="176" t="s">
        <v>334</v>
      </c>
      <c r="J214" s="175" t="s">
        <v>49</v>
      </c>
      <c r="K214" s="176" t="s">
        <v>795</v>
      </c>
      <c r="L214" s="183">
        <v>25</v>
      </c>
      <c r="M214" s="180" t="s">
        <v>31</v>
      </c>
      <c r="N214" s="95">
        <v>47121.24</v>
      </c>
      <c r="O214" s="181">
        <v>44329</v>
      </c>
      <c r="P214" s="181">
        <v>44393</v>
      </c>
      <c r="Q214" s="190">
        <f t="shared" si="9"/>
        <v>392.67699999999996</v>
      </c>
      <c r="R214" s="182" t="s">
        <v>39</v>
      </c>
      <c r="S214" s="48">
        <v>120</v>
      </c>
      <c r="T214" s="188">
        <f>U214*100%/N214</f>
        <v>1</v>
      </c>
      <c r="U214" s="68">
        <v>47121.24</v>
      </c>
      <c r="V214" s="186" t="s">
        <v>796</v>
      </c>
      <c r="W214" s="186" t="s">
        <v>797</v>
      </c>
    </row>
  </sheetData>
  <mergeCells count="1023"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P16:P17"/>
    <mergeCell ref="R16:R17"/>
    <mergeCell ref="T16:T17"/>
    <mergeCell ref="U16:U17"/>
    <mergeCell ref="A22:A23"/>
    <mergeCell ref="B22:B23"/>
    <mergeCell ref="C22:C23"/>
    <mergeCell ref="D22:D23"/>
    <mergeCell ref="E22:E23"/>
    <mergeCell ref="G22:G23"/>
    <mergeCell ref="I16:I17"/>
    <mergeCell ref="J16:J17"/>
    <mergeCell ref="K16:K17"/>
    <mergeCell ref="L16:L17"/>
    <mergeCell ref="M16:M17"/>
    <mergeCell ref="O16:O17"/>
    <mergeCell ref="A16:A17"/>
    <mergeCell ref="B16:B17"/>
    <mergeCell ref="C16:C17"/>
    <mergeCell ref="D16:D17"/>
    <mergeCell ref="E16:E17"/>
    <mergeCell ref="H16:H17"/>
    <mergeCell ref="W22:W23"/>
    <mergeCell ref="A24:A25"/>
    <mergeCell ref="B24:B25"/>
    <mergeCell ref="C24:C25"/>
    <mergeCell ref="D24:D25"/>
    <mergeCell ref="E24:E25"/>
    <mergeCell ref="G24:G25"/>
    <mergeCell ref="H24:H25"/>
    <mergeCell ref="I24:I25"/>
    <mergeCell ref="J24:J25"/>
    <mergeCell ref="O22:O23"/>
    <mergeCell ref="P22:P23"/>
    <mergeCell ref="R22:R23"/>
    <mergeCell ref="T22:T23"/>
    <mergeCell ref="U22:U23"/>
    <mergeCell ref="V22:V23"/>
    <mergeCell ref="H22:H23"/>
    <mergeCell ref="I22:I23"/>
    <mergeCell ref="J22:J23"/>
    <mergeCell ref="K22:K23"/>
    <mergeCell ref="L22:L23"/>
    <mergeCell ref="M22:M23"/>
    <mergeCell ref="H26:H28"/>
    <mergeCell ref="I26:I28"/>
    <mergeCell ref="J26:J28"/>
    <mergeCell ref="K26:K28"/>
    <mergeCell ref="L26:L28"/>
    <mergeCell ref="M26:M28"/>
    <mergeCell ref="T24:T25"/>
    <mergeCell ref="U24:U25"/>
    <mergeCell ref="V24:V25"/>
    <mergeCell ref="W24:W25"/>
    <mergeCell ref="A26:A28"/>
    <mergeCell ref="B26:B28"/>
    <mergeCell ref="C26:C28"/>
    <mergeCell ref="D26:D28"/>
    <mergeCell ref="E26:E28"/>
    <mergeCell ref="G26:G28"/>
    <mergeCell ref="K24:K25"/>
    <mergeCell ref="L24:L25"/>
    <mergeCell ref="M24:M25"/>
    <mergeCell ref="O24:O25"/>
    <mergeCell ref="P24:P25"/>
    <mergeCell ref="R24:R25"/>
    <mergeCell ref="T30:T31"/>
    <mergeCell ref="U30:U31"/>
    <mergeCell ref="V30:V31"/>
    <mergeCell ref="W30:W31"/>
    <mergeCell ref="A34:A35"/>
    <mergeCell ref="B34:B35"/>
    <mergeCell ref="C34:C35"/>
    <mergeCell ref="D34:D35"/>
    <mergeCell ref="E34:E35"/>
    <mergeCell ref="G34:G35"/>
    <mergeCell ref="K30:K31"/>
    <mergeCell ref="L30:L31"/>
    <mergeCell ref="M30:M31"/>
    <mergeCell ref="O30:O31"/>
    <mergeCell ref="P30:P31"/>
    <mergeCell ref="R30:R31"/>
    <mergeCell ref="W26:W28"/>
    <mergeCell ref="A30:A31"/>
    <mergeCell ref="B30:B31"/>
    <mergeCell ref="C30:C31"/>
    <mergeCell ref="D30:D31"/>
    <mergeCell ref="E30:E31"/>
    <mergeCell ref="G30:G31"/>
    <mergeCell ref="H30:H31"/>
    <mergeCell ref="I30:I31"/>
    <mergeCell ref="J30:J31"/>
    <mergeCell ref="O26:O28"/>
    <mergeCell ref="P26:P28"/>
    <mergeCell ref="R26:R28"/>
    <mergeCell ref="T26:T28"/>
    <mergeCell ref="U26:U28"/>
    <mergeCell ref="V26:V28"/>
    <mergeCell ref="W34:W35"/>
    <mergeCell ref="A36:A37"/>
    <mergeCell ref="B36:B37"/>
    <mergeCell ref="C36:C37"/>
    <mergeCell ref="D36:D37"/>
    <mergeCell ref="E36:E37"/>
    <mergeCell ref="G36:G37"/>
    <mergeCell ref="H36:H37"/>
    <mergeCell ref="I36:I37"/>
    <mergeCell ref="J36:J37"/>
    <mergeCell ref="O34:O35"/>
    <mergeCell ref="P34:P35"/>
    <mergeCell ref="R34:R35"/>
    <mergeCell ref="T34:T35"/>
    <mergeCell ref="U34:U35"/>
    <mergeCell ref="V34:V35"/>
    <mergeCell ref="H34:H35"/>
    <mergeCell ref="I34:I35"/>
    <mergeCell ref="J34:J35"/>
    <mergeCell ref="K34:K35"/>
    <mergeCell ref="L34:L35"/>
    <mergeCell ref="M34:M35"/>
    <mergeCell ref="R38:R39"/>
    <mergeCell ref="T38:T39"/>
    <mergeCell ref="U38:U39"/>
    <mergeCell ref="V38:V39"/>
    <mergeCell ref="W38:W39"/>
    <mergeCell ref="A40:A41"/>
    <mergeCell ref="B40:B41"/>
    <mergeCell ref="C40:C41"/>
    <mergeCell ref="D40:D41"/>
    <mergeCell ref="E40:E41"/>
    <mergeCell ref="J38:J39"/>
    <mergeCell ref="K38:K39"/>
    <mergeCell ref="L38:L39"/>
    <mergeCell ref="M38:M39"/>
    <mergeCell ref="O38:O39"/>
    <mergeCell ref="P38:P39"/>
    <mergeCell ref="T36:T37"/>
    <mergeCell ref="U36:U37"/>
    <mergeCell ref="A38:A39"/>
    <mergeCell ref="B38:B39"/>
    <mergeCell ref="C38:C39"/>
    <mergeCell ref="D38:D39"/>
    <mergeCell ref="E38:E39"/>
    <mergeCell ref="G38:G39"/>
    <mergeCell ref="H38:H39"/>
    <mergeCell ref="I38:I39"/>
    <mergeCell ref="K36:K37"/>
    <mergeCell ref="L36:L37"/>
    <mergeCell ref="M36:M37"/>
    <mergeCell ref="O36:O37"/>
    <mergeCell ref="P36:P37"/>
    <mergeCell ref="R36:R37"/>
    <mergeCell ref="V40:V41"/>
    <mergeCell ref="W40:W41"/>
    <mergeCell ref="A42:A43"/>
    <mergeCell ref="B42:B43"/>
    <mergeCell ref="D42:D43"/>
    <mergeCell ref="E42:E43"/>
    <mergeCell ref="G42:G43"/>
    <mergeCell ref="H42:H43"/>
    <mergeCell ref="I42:I43"/>
    <mergeCell ref="K42:K43"/>
    <mergeCell ref="M40:M41"/>
    <mergeCell ref="O40:O41"/>
    <mergeCell ref="P40:P41"/>
    <mergeCell ref="R40:R41"/>
    <mergeCell ref="T40:T41"/>
    <mergeCell ref="U40:U41"/>
    <mergeCell ref="G40:G41"/>
    <mergeCell ref="H40:H41"/>
    <mergeCell ref="I40:I41"/>
    <mergeCell ref="J40:J41"/>
    <mergeCell ref="K40:K41"/>
    <mergeCell ref="L40:L41"/>
    <mergeCell ref="W44:W45"/>
    <mergeCell ref="I44:I45"/>
    <mergeCell ref="J44:J45"/>
    <mergeCell ref="K44:K45"/>
    <mergeCell ref="L44:L45"/>
    <mergeCell ref="M44:M45"/>
    <mergeCell ref="O44:O45"/>
    <mergeCell ref="U42:U43"/>
    <mergeCell ref="V42:V43"/>
    <mergeCell ref="W42:W43"/>
    <mergeCell ref="A44:A45"/>
    <mergeCell ref="B44:B45"/>
    <mergeCell ref="C44:C45"/>
    <mergeCell ref="D44:D45"/>
    <mergeCell ref="E44:E45"/>
    <mergeCell ref="G44:G45"/>
    <mergeCell ref="H44:H45"/>
    <mergeCell ref="L42:L43"/>
    <mergeCell ref="M42:M43"/>
    <mergeCell ref="O42:O43"/>
    <mergeCell ref="P42:P43"/>
    <mergeCell ref="R42:R43"/>
    <mergeCell ref="T42:T43"/>
    <mergeCell ref="H46:H47"/>
    <mergeCell ref="I46:I47"/>
    <mergeCell ref="J46:J47"/>
    <mergeCell ref="K46:K47"/>
    <mergeCell ref="L46:L47"/>
    <mergeCell ref="M46:M47"/>
    <mergeCell ref="A46:A47"/>
    <mergeCell ref="B46:B47"/>
    <mergeCell ref="C46:C47"/>
    <mergeCell ref="D46:D47"/>
    <mergeCell ref="E46:E47"/>
    <mergeCell ref="G46:G47"/>
    <mergeCell ref="P44:P45"/>
    <mergeCell ref="R44:R45"/>
    <mergeCell ref="T44:T45"/>
    <mergeCell ref="U44:U45"/>
    <mergeCell ref="V44:V45"/>
    <mergeCell ref="T48:T49"/>
    <mergeCell ref="U48:U49"/>
    <mergeCell ref="V48:V49"/>
    <mergeCell ref="W48:W49"/>
    <mergeCell ref="A51:A52"/>
    <mergeCell ref="B51:B52"/>
    <mergeCell ref="C51:C52"/>
    <mergeCell ref="D51:D52"/>
    <mergeCell ref="E51:E52"/>
    <mergeCell ref="G51:G52"/>
    <mergeCell ref="K48:K49"/>
    <mergeCell ref="L48:L49"/>
    <mergeCell ref="M48:M49"/>
    <mergeCell ref="O48:O49"/>
    <mergeCell ref="P48:P49"/>
    <mergeCell ref="R48:R49"/>
    <mergeCell ref="W46:W47"/>
    <mergeCell ref="A48:A49"/>
    <mergeCell ref="B48:B49"/>
    <mergeCell ref="C48:C49"/>
    <mergeCell ref="D48:D49"/>
    <mergeCell ref="E48:E49"/>
    <mergeCell ref="G48:G49"/>
    <mergeCell ref="H48:H49"/>
    <mergeCell ref="I48:I49"/>
    <mergeCell ref="J48:J49"/>
    <mergeCell ref="O46:O47"/>
    <mergeCell ref="P46:P47"/>
    <mergeCell ref="R46:R47"/>
    <mergeCell ref="T46:T47"/>
    <mergeCell ref="U46:U47"/>
    <mergeCell ref="V46:V47"/>
    <mergeCell ref="W51:W52"/>
    <mergeCell ref="A53:A54"/>
    <mergeCell ref="B53:B54"/>
    <mergeCell ref="C53:C54"/>
    <mergeCell ref="D53:D54"/>
    <mergeCell ref="E53:E54"/>
    <mergeCell ref="G53:G54"/>
    <mergeCell ref="H53:H54"/>
    <mergeCell ref="I53:I54"/>
    <mergeCell ref="J53:J54"/>
    <mergeCell ref="O51:O52"/>
    <mergeCell ref="P51:P52"/>
    <mergeCell ref="R51:R52"/>
    <mergeCell ref="T51:T52"/>
    <mergeCell ref="U51:U52"/>
    <mergeCell ref="V51:V52"/>
    <mergeCell ref="H51:H52"/>
    <mergeCell ref="I51:I52"/>
    <mergeCell ref="J51:J52"/>
    <mergeCell ref="K51:K52"/>
    <mergeCell ref="L51:L52"/>
    <mergeCell ref="M51:M52"/>
    <mergeCell ref="H55:H58"/>
    <mergeCell ref="I55:I58"/>
    <mergeCell ref="J55:J58"/>
    <mergeCell ref="K55:K58"/>
    <mergeCell ref="L55:L58"/>
    <mergeCell ref="M55:M58"/>
    <mergeCell ref="T53:T54"/>
    <mergeCell ref="U53:U54"/>
    <mergeCell ref="V53:V54"/>
    <mergeCell ref="W53:W54"/>
    <mergeCell ref="A55:A58"/>
    <mergeCell ref="B55:B58"/>
    <mergeCell ref="C55:C58"/>
    <mergeCell ref="D55:D58"/>
    <mergeCell ref="E55:E58"/>
    <mergeCell ref="G55:G58"/>
    <mergeCell ref="K53:K54"/>
    <mergeCell ref="L53:L54"/>
    <mergeCell ref="M53:M54"/>
    <mergeCell ref="O53:O54"/>
    <mergeCell ref="P53:P54"/>
    <mergeCell ref="R53:R54"/>
    <mergeCell ref="T59:T60"/>
    <mergeCell ref="U59:U60"/>
    <mergeCell ref="V59:V60"/>
    <mergeCell ref="W59:W60"/>
    <mergeCell ref="A61:A62"/>
    <mergeCell ref="C61:C62"/>
    <mergeCell ref="E61:E62"/>
    <mergeCell ref="G61:G62"/>
    <mergeCell ref="I61:I62"/>
    <mergeCell ref="J61:J62"/>
    <mergeCell ref="K59:K60"/>
    <mergeCell ref="L59:L60"/>
    <mergeCell ref="M59:M60"/>
    <mergeCell ref="O59:O60"/>
    <mergeCell ref="P59:P60"/>
    <mergeCell ref="R59:R60"/>
    <mergeCell ref="W55:W58"/>
    <mergeCell ref="A59:A60"/>
    <mergeCell ref="B59:B60"/>
    <mergeCell ref="C59:C60"/>
    <mergeCell ref="D59:D60"/>
    <mergeCell ref="E59:E60"/>
    <mergeCell ref="G59:G60"/>
    <mergeCell ref="H59:H60"/>
    <mergeCell ref="I59:I60"/>
    <mergeCell ref="J59:J60"/>
    <mergeCell ref="O55:O58"/>
    <mergeCell ref="P55:P58"/>
    <mergeCell ref="R55:R58"/>
    <mergeCell ref="T55:T58"/>
    <mergeCell ref="U55:U58"/>
    <mergeCell ref="V55:V58"/>
    <mergeCell ref="H64:H65"/>
    <mergeCell ref="I64:I65"/>
    <mergeCell ref="J64:J65"/>
    <mergeCell ref="K64:K65"/>
    <mergeCell ref="L64:L65"/>
    <mergeCell ref="M64:M65"/>
    <mergeCell ref="T61:T62"/>
    <mergeCell ref="U61:U62"/>
    <mergeCell ref="V61:V62"/>
    <mergeCell ref="W61:W62"/>
    <mergeCell ref="A64:A65"/>
    <mergeCell ref="B64:B65"/>
    <mergeCell ref="C64:C65"/>
    <mergeCell ref="D64:D65"/>
    <mergeCell ref="E64:E65"/>
    <mergeCell ref="G64:G65"/>
    <mergeCell ref="K61:K62"/>
    <mergeCell ref="L61:L62"/>
    <mergeCell ref="M61:M62"/>
    <mergeCell ref="O61:O62"/>
    <mergeCell ref="P61:P62"/>
    <mergeCell ref="R61:R62"/>
    <mergeCell ref="T66:T67"/>
    <mergeCell ref="U66:U67"/>
    <mergeCell ref="V66:V67"/>
    <mergeCell ref="W66:W67"/>
    <mergeCell ref="A68:A69"/>
    <mergeCell ref="B68:B69"/>
    <mergeCell ref="C68:C69"/>
    <mergeCell ref="D68:D69"/>
    <mergeCell ref="E68:E69"/>
    <mergeCell ref="G68:G69"/>
    <mergeCell ref="K66:K67"/>
    <mergeCell ref="L66:L67"/>
    <mergeCell ref="M66:M67"/>
    <mergeCell ref="O66:O67"/>
    <mergeCell ref="P66:P67"/>
    <mergeCell ref="R66:R67"/>
    <mergeCell ref="W64:W65"/>
    <mergeCell ref="A66:A67"/>
    <mergeCell ref="B66:B67"/>
    <mergeCell ref="C66:C67"/>
    <mergeCell ref="D66:D67"/>
    <mergeCell ref="E66:E67"/>
    <mergeCell ref="G66:G67"/>
    <mergeCell ref="H66:H67"/>
    <mergeCell ref="I66:I67"/>
    <mergeCell ref="J66:J67"/>
    <mergeCell ref="O64:O65"/>
    <mergeCell ref="P64:P65"/>
    <mergeCell ref="R64:R65"/>
    <mergeCell ref="T64:T65"/>
    <mergeCell ref="U64:U65"/>
    <mergeCell ref="V64:V65"/>
    <mergeCell ref="W68:W69"/>
    <mergeCell ref="A70:A71"/>
    <mergeCell ref="B70:B71"/>
    <mergeCell ref="C70:C71"/>
    <mergeCell ref="E70:E71"/>
    <mergeCell ref="G70:G71"/>
    <mergeCell ref="H70:H71"/>
    <mergeCell ref="I70:I71"/>
    <mergeCell ref="J70:J71"/>
    <mergeCell ref="K70:K71"/>
    <mergeCell ref="O68:O69"/>
    <mergeCell ref="P68:P69"/>
    <mergeCell ref="R68:R69"/>
    <mergeCell ref="T68:T69"/>
    <mergeCell ref="U68:U69"/>
    <mergeCell ref="V68:V69"/>
    <mergeCell ref="H68:H69"/>
    <mergeCell ref="I68:I69"/>
    <mergeCell ref="J68:J69"/>
    <mergeCell ref="K68:K69"/>
    <mergeCell ref="L68:L69"/>
    <mergeCell ref="M68:M69"/>
    <mergeCell ref="P72:P73"/>
    <mergeCell ref="R72:R73"/>
    <mergeCell ref="T72:T73"/>
    <mergeCell ref="U72:U73"/>
    <mergeCell ref="V72:V73"/>
    <mergeCell ref="W72:W73"/>
    <mergeCell ref="I72:I73"/>
    <mergeCell ref="J72:J73"/>
    <mergeCell ref="K72:K73"/>
    <mergeCell ref="L72:L73"/>
    <mergeCell ref="M72:M73"/>
    <mergeCell ref="O72:O73"/>
    <mergeCell ref="U70:U71"/>
    <mergeCell ref="V70:V71"/>
    <mergeCell ref="W70:W71"/>
    <mergeCell ref="A72:A73"/>
    <mergeCell ref="B72:B73"/>
    <mergeCell ref="C72:C73"/>
    <mergeCell ref="D72:D73"/>
    <mergeCell ref="E72:E73"/>
    <mergeCell ref="G72:G73"/>
    <mergeCell ref="H72:H73"/>
    <mergeCell ref="L70:L71"/>
    <mergeCell ref="M70:M71"/>
    <mergeCell ref="O70:O71"/>
    <mergeCell ref="P70:P71"/>
    <mergeCell ref="R70:R71"/>
    <mergeCell ref="T70:T71"/>
    <mergeCell ref="W74:W75"/>
    <mergeCell ref="A76:A77"/>
    <mergeCell ref="B76:B77"/>
    <mergeCell ref="C76:C77"/>
    <mergeCell ref="D76:D77"/>
    <mergeCell ref="E76:E77"/>
    <mergeCell ref="G76:G77"/>
    <mergeCell ref="H76:H77"/>
    <mergeCell ref="I76:I77"/>
    <mergeCell ref="J76:J77"/>
    <mergeCell ref="O74:O75"/>
    <mergeCell ref="P74:P75"/>
    <mergeCell ref="R74:R75"/>
    <mergeCell ref="T74:T75"/>
    <mergeCell ref="U74:U75"/>
    <mergeCell ref="V74:V75"/>
    <mergeCell ref="H74:H75"/>
    <mergeCell ref="I74:I75"/>
    <mergeCell ref="J74:J75"/>
    <mergeCell ref="K74:K75"/>
    <mergeCell ref="L74:L75"/>
    <mergeCell ref="M74:M75"/>
    <mergeCell ref="A74:A75"/>
    <mergeCell ref="B74:B75"/>
    <mergeCell ref="C74:C75"/>
    <mergeCell ref="D74:D75"/>
    <mergeCell ref="E74:E75"/>
    <mergeCell ref="G74:G75"/>
    <mergeCell ref="L78:L79"/>
    <mergeCell ref="M78:M79"/>
    <mergeCell ref="T76:T77"/>
    <mergeCell ref="U76:U77"/>
    <mergeCell ref="V76:V77"/>
    <mergeCell ref="W76:W77"/>
    <mergeCell ref="A78:A79"/>
    <mergeCell ref="B78:B79"/>
    <mergeCell ref="C78:C79"/>
    <mergeCell ref="D78:D79"/>
    <mergeCell ref="E78:E79"/>
    <mergeCell ref="G78:G79"/>
    <mergeCell ref="K76:K77"/>
    <mergeCell ref="L76:L77"/>
    <mergeCell ref="M76:M77"/>
    <mergeCell ref="O76:O77"/>
    <mergeCell ref="P76:P77"/>
    <mergeCell ref="R76:R77"/>
    <mergeCell ref="T80:T81"/>
    <mergeCell ref="U80:U81"/>
    <mergeCell ref="V80:V81"/>
    <mergeCell ref="W80:W81"/>
    <mergeCell ref="H82:H83"/>
    <mergeCell ref="A84:W84"/>
    <mergeCell ref="K80:K81"/>
    <mergeCell ref="L80:L81"/>
    <mergeCell ref="M80:M81"/>
    <mergeCell ref="O80:O81"/>
    <mergeCell ref="P80:P81"/>
    <mergeCell ref="R80:R81"/>
    <mergeCell ref="W78:W79"/>
    <mergeCell ref="A80:A81"/>
    <mergeCell ref="B80:B81"/>
    <mergeCell ref="C80:C81"/>
    <mergeCell ref="D80:D81"/>
    <mergeCell ref="E80:E81"/>
    <mergeCell ref="G80:G81"/>
    <mergeCell ref="H80:H81"/>
    <mergeCell ref="I80:I81"/>
    <mergeCell ref="J80:J81"/>
    <mergeCell ref="O78:O79"/>
    <mergeCell ref="P78:P79"/>
    <mergeCell ref="R78:R79"/>
    <mergeCell ref="T78:T79"/>
    <mergeCell ref="U78:U79"/>
    <mergeCell ref="V78:V79"/>
    <mergeCell ref="H78:H79"/>
    <mergeCell ref="I78:I79"/>
    <mergeCell ref="J78:J79"/>
    <mergeCell ref="K78:K79"/>
    <mergeCell ref="O85:O88"/>
    <mergeCell ref="P85:P88"/>
    <mergeCell ref="R85:R88"/>
    <mergeCell ref="U85:U88"/>
    <mergeCell ref="V85:V88"/>
    <mergeCell ref="W85:W88"/>
    <mergeCell ref="H85:H88"/>
    <mergeCell ref="I85:I88"/>
    <mergeCell ref="J85:J88"/>
    <mergeCell ref="K85:K88"/>
    <mergeCell ref="L85:L88"/>
    <mergeCell ref="M85:M86"/>
    <mergeCell ref="A85:A88"/>
    <mergeCell ref="B85:B88"/>
    <mergeCell ref="C85:C88"/>
    <mergeCell ref="D85:D88"/>
    <mergeCell ref="E85:E88"/>
    <mergeCell ref="G85:G88"/>
    <mergeCell ref="R90:R96"/>
    <mergeCell ref="U90:U96"/>
    <mergeCell ref="M95:M101"/>
    <mergeCell ref="A99:A100"/>
    <mergeCell ref="B99:B100"/>
    <mergeCell ref="C99:C100"/>
    <mergeCell ref="D99:D100"/>
    <mergeCell ref="E99:E100"/>
    <mergeCell ref="G99:G100"/>
    <mergeCell ref="H99:H100"/>
    <mergeCell ref="H90:H96"/>
    <mergeCell ref="J90:J96"/>
    <mergeCell ref="L90:L96"/>
    <mergeCell ref="M90:M93"/>
    <mergeCell ref="O90:O96"/>
    <mergeCell ref="P90:P96"/>
    <mergeCell ref="A90:A96"/>
    <mergeCell ref="B90:B96"/>
    <mergeCell ref="C90:C96"/>
    <mergeCell ref="D90:D96"/>
    <mergeCell ref="E90:E96"/>
    <mergeCell ref="G90:G96"/>
    <mergeCell ref="P101:P102"/>
    <mergeCell ref="R101:R102"/>
    <mergeCell ref="U101:U102"/>
    <mergeCell ref="V101:V102"/>
    <mergeCell ref="W101:W102"/>
    <mergeCell ref="A110:A111"/>
    <mergeCell ref="B110:B111"/>
    <mergeCell ref="C110:C111"/>
    <mergeCell ref="D110:D111"/>
    <mergeCell ref="E110:E111"/>
    <mergeCell ref="H101:H102"/>
    <mergeCell ref="I101:I102"/>
    <mergeCell ref="J101:J102"/>
    <mergeCell ref="K101:K102"/>
    <mergeCell ref="L101:L102"/>
    <mergeCell ref="O101:O102"/>
    <mergeCell ref="R99:R100"/>
    <mergeCell ref="U99:U100"/>
    <mergeCell ref="V99:V100"/>
    <mergeCell ref="W99:W100"/>
    <mergeCell ref="A101:A102"/>
    <mergeCell ref="B101:B102"/>
    <mergeCell ref="C101:C102"/>
    <mergeCell ref="D101:D102"/>
    <mergeCell ref="E101:E102"/>
    <mergeCell ref="G101:G102"/>
    <mergeCell ref="I99:I100"/>
    <mergeCell ref="J99:J100"/>
    <mergeCell ref="K99:K100"/>
    <mergeCell ref="L99:L100"/>
    <mergeCell ref="O99:O100"/>
    <mergeCell ref="P99:P100"/>
    <mergeCell ref="V110:V111"/>
    <mergeCell ref="W110:W111"/>
    <mergeCell ref="A113:W113"/>
    <mergeCell ref="A116:A117"/>
    <mergeCell ref="B116:B117"/>
    <mergeCell ref="C116:C117"/>
    <mergeCell ref="D116:D117"/>
    <mergeCell ref="E116:E117"/>
    <mergeCell ref="G116:G117"/>
    <mergeCell ref="H116:H117"/>
    <mergeCell ref="M110:M111"/>
    <mergeCell ref="O110:O111"/>
    <mergeCell ref="P110:P111"/>
    <mergeCell ref="R110:R111"/>
    <mergeCell ref="T110:T111"/>
    <mergeCell ref="U110:U111"/>
    <mergeCell ref="G110:G111"/>
    <mergeCell ref="H110:H111"/>
    <mergeCell ref="I110:I111"/>
    <mergeCell ref="J110:J111"/>
    <mergeCell ref="K110:K111"/>
    <mergeCell ref="L110:L111"/>
    <mergeCell ref="G119:G120"/>
    <mergeCell ref="H119:H120"/>
    <mergeCell ref="I119:I120"/>
    <mergeCell ref="J119:J120"/>
    <mergeCell ref="K119:K120"/>
    <mergeCell ref="L119:L120"/>
    <mergeCell ref="P116:P117"/>
    <mergeCell ref="T116:T117"/>
    <mergeCell ref="U116:U117"/>
    <mergeCell ref="V116:V117"/>
    <mergeCell ref="W116:W117"/>
    <mergeCell ref="A119:A120"/>
    <mergeCell ref="B119:B120"/>
    <mergeCell ref="C119:C120"/>
    <mergeCell ref="D119:D120"/>
    <mergeCell ref="E119:E120"/>
    <mergeCell ref="I116:I117"/>
    <mergeCell ref="J116:J117"/>
    <mergeCell ref="K116:K117"/>
    <mergeCell ref="L116:L117"/>
    <mergeCell ref="M116:M117"/>
    <mergeCell ref="O116:O117"/>
    <mergeCell ref="U123:U124"/>
    <mergeCell ref="V123:V124"/>
    <mergeCell ref="W123:W124"/>
    <mergeCell ref="A125:A126"/>
    <mergeCell ref="B125:B126"/>
    <mergeCell ref="C125:C126"/>
    <mergeCell ref="D125:D126"/>
    <mergeCell ref="E125:E126"/>
    <mergeCell ref="G125:G126"/>
    <mergeCell ref="H125:H126"/>
    <mergeCell ref="K123:K124"/>
    <mergeCell ref="L123:L124"/>
    <mergeCell ref="M123:M124"/>
    <mergeCell ref="O123:O124"/>
    <mergeCell ref="P123:P124"/>
    <mergeCell ref="T123:T124"/>
    <mergeCell ref="W119:W120"/>
    <mergeCell ref="A123:A124"/>
    <mergeCell ref="B123:B124"/>
    <mergeCell ref="C123:C124"/>
    <mergeCell ref="D123:D124"/>
    <mergeCell ref="E123:E124"/>
    <mergeCell ref="G123:G124"/>
    <mergeCell ref="H123:H124"/>
    <mergeCell ref="I123:I124"/>
    <mergeCell ref="J123:J124"/>
    <mergeCell ref="M119:M120"/>
    <mergeCell ref="O119:O120"/>
    <mergeCell ref="P119:P120"/>
    <mergeCell ref="T119:T120"/>
    <mergeCell ref="U119:U120"/>
    <mergeCell ref="V119:V120"/>
    <mergeCell ref="K128:K129"/>
    <mergeCell ref="L128:L129"/>
    <mergeCell ref="P125:P126"/>
    <mergeCell ref="T125:T126"/>
    <mergeCell ref="U125:U126"/>
    <mergeCell ref="V125:V126"/>
    <mergeCell ref="W125:W126"/>
    <mergeCell ref="A128:A129"/>
    <mergeCell ref="B128:B129"/>
    <mergeCell ref="C128:C129"/>
    <mergeCell ref="D128:D129"/>
    <mergeCell ref="E128:E129"/>
    <mergeCell ref="I125:I126"/>
    <mergeCell ref="J125:J126"/>
    <mergeCell ref="K125:K126"/>
    <mergeCell ref="L125:L126"/>
    <mergeCell ref="M125:M126"/>
    <mergeCell ref="O125:O126"/>
    <mergeCell ref="Q132:Q134"/>
    <mergeCell ref="R132:R134"/>
    <mergeCell ref="T132:T134"/>
    <mergeCell ref="U132:U134"/>
    <mergeCell ref="V132:V134"/>
    <mergeCell ref="W132:W134"/>
    <mergeCell ref="K132:K134"/>
    <mergeCell ref="L132:L134"/>
    <mergeCell ref="M132:M134"/>
    <mergeCell ref="N132:N134"/>
    <mergeCell ref="O132:O134"/>
    <mergeCell ref="P132:P134"/>
    <mergeCell ref="W128:W129"/>
    <mergeCell ref="A132:A134"/>
    <mergeCell ref="B132:B134"/>
    <mergeCell ref="C132:C134"/>
    <mergeCell ref="D132:D134"/>
    <mergeCell ref="E132:E134"/>
    <mergeCell ref="G132:G134"/>
    <mergeCell ref="H132:H134"/>
    <mergeCell ref="I132:I134"/>
    <mergeCell ref="J132:J134"/>
    <mergeCell ref="M128:M129"/>
    <mergeCell ref="O128:O129"/>
    <mergeCell ref="P128:P129"/>
    <mergeCell ref="T128:T129"/>
    <mergeCell ref="U128:U129"/>
    <mergeCell ref="V128:V129"/>
    <mergeCell ref="G128:G129"/>
    <mergeCell ref="H128:H129"/>
    <mergeCell ref="I128:I129"/>
    <mergeCell ref="J128:J129"/>
    <mergeCell ref="P136:P137"/>
    <mergeCell ref="R136:R137"/>
    <mergeCell ref="T136:T137"/>
    <mergeCell ref="U136:U137"/>
    <mergeCell ref="V136:V137"/>
    <mergeCell ref="W136:W137"/>
    <mergeCell ref="H136:H137"/>
    <mergeCell ref="I136:I137"/>
    <mergeCell ref="J136:J137"/>
    <mergeCell ref="K136:K137"/>
    <mergeCell ref="L136:L137"/>
    <mergeCell ref="O136:O137"/>
    <mergeCell ref="A136:A137"/>
    <mergeCell ref="B136:B137"/>
    <mergeCell ref="C136:C137"/>
    <mergeCell ref="D136:D137"/>
    <mergeCell ref="E136:E137"/>
    <mergeCell ref="G136:G137"/>
    <mergeCell ref="P142:P144"/>
    <mergeCell ref="R142:R144"/>
    <mergeCell ref="T142:T144"/>
    <mergeCell ref="U142:U144"/>
    <mergeCell ref="V142:V144"/>
    <mergeCell ref="W142:W144"/>
    <mergeCell ref="H142:H144"/>
    <mergeCell ref="I142:I144"/>
    <mergeCell ref="J142:J144"/>
    <mergeCell ref="K142:K144"/>
    <mergeCell ref="L142:L144"/>
    <mergeCell ref="O142:O144"/>
    <mergeCell ref="A142:A144"/>
    <mergeCell ref="B142:B144"/>
    <mergeCell ref="C142:C144"/>
    <mergeCell ref="D142:D144"/>
    <mergeCell ref="E142:E144"/>
    <mergeCell ref="G142:G144"/>
    <mergeCell ref="P146:P147"/>
    <mergeCell ref="T146:T147"/>
    <mergeCell ref="U146:U147"/>
    <mergeCell ref="V146:V147"/>
    <mergeCell ref="W146:W147"/>
    <mergeCell ref="A153:A154"/>
    <mergeCell ref="B153:B154"/>
    <mergeCell ref="C153:C154"/>
    <mergeCell ref="D153:D154"/>
    <mergeCell ref="E153:E154"/>
    <mergeCell ref="H146:H147"/>
    <mergeCell ref="I146:I147"/>
    <mergeCell ref="J146:J147"/>
    <mergeCell ref="K146:K147"/>
    <mergeCell ref="L146:L147"/>
    <mergeCell ref="O146:O147"/>
    <mergeCell ref="A146:A147"/>
    <mergeCell ref="B146:B147"/>
    <mergeCell ref="C146:C147"/>
    <mergeCell ref="D146:D147"/>
    <mergeCell ref="E146:E147"/>
    <mergeCell ref="G146:G147"/>
    <mergeCell ref="A158:W158"/>
    <mergeCell ref="A159:A160"/>
    <mergeCell ref="B159:B160"/>
    <mergeCell ref="C159:C160"/>
    <mergeCell ref="D159:D160"/>
    <mergeCell ref="E159:E160"/>
    <mergeCell ref="G159:G160"/>
    <mergeCell ref="H159:H160"/>
    <mergeCell ref="I159:I160"/>
    <mergeCell ref="J159:J160"/>
    <mergeCell ref="O153:O154"/>
    <mergeCell ref="P153:P154"/>
    <mergeCell ref="R153:R154"/>
    <mergeCell ref="U153:U154"/>
    <mergeCell ref="V153:V154"/>
    <mergeCell ref="W153:W154"/>
    <mergeCell ref="G153:G154"/>
    <mergeCell ref="H153:H154"/>
    <mergeCell ref="I153:I154"/>
    <mergeCell ref="J153:J154"/>
    <mergeCell ref="K153:K154"/>
    <mergeCell ref="L153:L154"/>
    <mergeCell ref="O162:O163"/>
    <mergeCell ref="P162:P163"/>
    <mergeCell ref="T162:T163"/>
    <mergeCell ref="U162:U163"/>
    <mergeCell ref="V162:V163"/>
    <mergeCell ref="W162:W163"/>
    <mergeCell ref="H162:H163"/>
    <mergeCell ref="I162:I163"/>
    <mergeCell ref="J162:J163"/>
    <mergeCell ref="K162:K163"/>
    <mergeCell ref="L162:L163"/>
    <mergeCell ref="M162:M163"/>
    <mergeCell ref="U159:U160"/>
    <mergeCell ref="V159:V160"/>
    <mergeCell ref="W159:W160"/>
    <mergeCell ref="A162:A163"/>
    <mergeCell ref="B162:B163"/>
    <mergeCell ref="C162:C163"/>
    <mergeCell ref="D162:D163"/>
    <mergeCell ref="E162:E163"/>
    <mergeCell ref="G162:G163"/>
    <mergeCell ref="K159:K160"/>
    <mergeCell ref="L159:L160"/>
    <mergeCell ref="M159:M160"/>
    <mergeCell ref="O159:O160"/>
    <mergeCell ref="P159:P160"/>
    <mergeCell ref="T159:T160"/>
    <mergeCell ref="T167:T168"/>
    <mergeCell ref="U167:U168"/>
    <mergeCell ref="V167:V168"/>
    <mergeCell ref="W167:W168"/>
    <mergeCell ref="A173:A174"/>
    <mergeCell ref="B173:B174"/>
    <mergeCell ref="C173:C174"/>
    <mergeCell ref="D173:D174"/>
    <mergeCell ref="E173:E174"/>
    <mergeCell ref="G173:G174"/>
    <mergeCell ref="K167:K168"/>
    <mergeCell ref="L167:L168"/>
    <mergeCell ref="M167:M168"/>
    <mergeCell ref="O167:O168"/>
    <mergeCell ref="P167:P168"/>
    <mergeCell ref="R167:R168"/>
    <mergeCell ref="R164:R165"/>
    <mergeCell ref="A167:A168"/>
    <mergeCell ref="B167:B168"/>
    <mergeCell ref="C167:C168"/>
    <mergeCell ref="D167:D168"/>
    <mergeCell ref="E167:E168"/>
    <mergeCell ref="G167:G168"/>
    <mergeCell ref="H167:H168"/>
    <mergeCell ref="I167:I168"/>
    <mergeCell ref="J167:J168"/>
    <mergeCell ref="W173:W174"/>
    <mergeCell ref="A177:A178"/>
    <mergeCell ref="B177:B178"/>
    <mergeCell ref="C177:C178"/>
    <mergeCell ref="D177:D178"/>
    <mergeCell ref="E177:E178"/>
    <mergeCell ref="G177:G178"/>
    <mergeCell ref="H177:H178"/>
    <mergeCell ref="I177:I178"/>
    <mergeCell ref="J177:J178"/>
    <mergeCell ref="O173:O174"/>
    <mergeCell ref="P173:P174"/>
    <mergeCell ref="R173:R174"/>
    <mergeCell ref="T173:T174"/>
    <mergeCell ref="U173:U174"/>
    <mergeCell ref="V173:V174"/>
    <mergeCell ref="H173:H174"/>
    <mergeCell ref="I173:I174"/>
    <mergeCell ref="J173:J174"/>
    <mergeCell ref="K173:K174"/>
    <mergeCell ref="L173:L174"/>
    <mergeCell ref="M173:M174"/>
    <mergeCell ref="H180:H181"/>
    <mergeCell ref="I180:I181"/>
    <mergeCell ref="J180:J181"/>
    <mergeCell ref="K180:K181"/>
    <mergeCell ref="L180:L181"/>
    <mergeCell ref="M180:M181"/>
    <mergeCell ref="T177:T178"/>
    <mergeCell ref="U177:U178"/>
    <mergeCell ref="V177:V178"/>
    <mergeCell ref="W177:W178"/>
    <mergeCell ref="A180:A181"/>
    <mergeCell ref="B180:B181"/>
    <mergeCell ref="C180:C181"/>
    <mergeCell ref="D180:D181"/>
    <mergeCell ref="E180:E181"/>
    <mergeCell ref="G180:G181"/>
    <mergeCell ref="K177:K178"/>
    <mergeCell ref="L177:L178"/>
    <mergeCell ref="M177:M178"/>
    <mergeCell ref="O177:O178"/>
    <mergeCell ref="P177:P178"/>
    <mergeCell ref="R177:R178"/>
    <mergeCell ref="T188:T190"/>
    <mergeCell ref="U188:U190"/>
    <mergeCell ref="V188:V190"/>
    <mergeCell ref="W188:W190"/>
    <mergeCell ref="A191:A192"/>
    <mergeCell ref="B191:B192"/>
    <mergeCell ref="C191:C192"/>
    <mergeCell ref="D191:D192"/>
    <mergeCell ref="E191:E192"/>
    <mergeCell ref="G191:G192"/>
    <mergeCell ref="J188:J190"/>
    <mergeCell ref="K188:K190"/>
    <mergeCell ref="L188:L190"/>
    <mergeCell ref="M188:M190"/>
    <mergeCell ref="O188:O190"/>
    <mergeCell ref="P188:P190"/>
    <mergeCell ref="W180:W181"/>
    <mergeCell ref="A187:W187"/>
    <mergeCell ref="A188:A190"/>
    <mergeCell ref="B188:B190"/>
    <mergeCell ref="C188:C190"/>
    <mergeCell ref="D188:D190"/>
    <mergeCell ref="E188:E190"/>
    <mergeCell ref="G188:G190"/>
    <mergeCell ref="H188:H190"/>
    <mergeCell ref="I188:I190"/>
    <mergeCell ref="O180:O181"/>
    <mergeCell ref="P180:P181"/>
    <mergeCell ref="R180:R181"/>
    <mergeCell ref="T180:T181"/>
    <mergeCell ref="U180:U181"/>
    <mergeCell ref="V180:V181"/>
    <mergeCell ref="W191:W192"/>
    <mergeCell ref="A193:A196"/>
    <mergeCell ref="B193:B196"/>
    <mergeCell ref="C193:C196"/>
    <mergeCell ref="D193:D196"/>
    <mergeCell ref="E193:E196"/>
    <mergeCell ref="G193:G196"/>
    <mergeCell ref="H193:H196"/>
    <mergeCell ref="I193:I196"/>
    <mergeCell ref="J193:J196"/>
    <mergeCell ref="O191:O192"/>
    <mergeCell ref="P191:P192"/>
    <mergeCell ref="R191:R192"/>
    <mergeCell ref="T191:T192"/>
    <mergeCell ref="U191:U192"/>
    <mergeCell ref="V191:V192"/>
    <mergeCell ref="H191:H192"/>
    <mergeCell ref="I191:I192"/>
    <mergeCell ref="J191:J192"/>
    <mergeCell ref="K191:K192"/>
    <mergeCell ref="L191:L192"/>
    <mergeCell ref="M191:M192"/>
    <mergeCell ref="A200:A203"/>
    <mergeCell ref="B200:B203"/>
    <mergeCell ref="D200:D203"/>
    <mergeCell ref="E200:E203"/>
    <mergeCell ref="G200:G203"/>
    <mergeCell ref="I197:I198"/>
    <mergeCell ref="J197:J198"/>
    <mergeCell ref="K197:K198"/>
    <mergeCell ref="L197:L198"/>
    <mergeCell ref="M197:M198"/>
    <mergeCell ref="O197:O198"/>
    <mergeCell ref="U193:U196"/>
    <mergeCell ref="V193:V196"/>
    <mergeCell ref="W193:W196"/>
    <mergeCell ref="A197:A198"/>
    <mergeCell ref="B197:B198"/>
    <mergeCell ref="C197:C198"/>
    <mergeCell ref="D197:D198"/>
    <mergeCell ref="E197:E198"/>
    <mergeCell ref="G197:G198"/>
    <mergeCell ref="H197:H198"/>
    <mergeCell ref="K193:K196"/>
    <mergeCell ref="L193:L196"/>
    <mergeCell ref="M193:M196"/>
    <mergeCell ref="O193:O196"/>
    <mergeCell ref="P193:P196"/>
    <mergeCell ref="T193:T196"/>
    <mergeCell ref="O200:O203"/>
    <mergeCell ref="P200:P203"/>
    <mergeCell ref="T200:T203"/>
    <mergeCell ref="U200:U203"/>
    <mergeCell ref="V200:V203"/>
    <mergeCell ref="W200:W203"/>
    <mergeCell ref="H200:H203"/>
    <mergeCell ref="I200:I203"/>
    <mergeCell ref="J200:J203"/>
    <mergeCell ref="K200:K203"/>
    <mergeCell ref="L200:L203"/>
    <mergeCell ref="M200:M203"/>
    <mergeCell ref="P197:P198"/>
    <mergeCell ref="T197:T198"/>
    <mergeCell ref="U197:U198"/>
    <mergeCell ref="V197:V198"/>
    <mergeCell ref="W197:W198"/>
    <mergeCell ref="O206:O210"/>
    <mergeCell ref="P206:P210"/>
    <mergeCell ref="T206:T210"/>
    <mergeCell ref="U206:U210"/>
    <mergeCell ref="V206:V210"/>
    <mergeCell ref="W206:W210"/>
    <mergeCell ref="H206:H210"/>
    <mergeCell ref="I206:I210"/>
    <mergeCell ref="J206:J210"/>
    <mergeCell ref="K206:K210"/>
    <mergeCell ref="L206:L210"/>
    <mergeCell ref="M206:M210"/>
    <mergeCell ref="A206:A210"/>
    <mergeCell ref="B206:B210"/>
    <mergeCell ref="C206:C210"/>
    <mergeCell ref="D206:D210"/>
    <mergeCell ref="E206:E210"/>
    <mergeCell ref="G206:G210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229"/>
  <sheetViews>
    <sheetView tabSelected="1" zoomScale="60" zoomScaleNormal="60" workbookViewId="0">
      <selection activeCell="P219" sqref="P219:P220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1" customWidth="1"/>
    <col min="11" max="11" width="19" style="16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9" customWidth="1"/>
    <col min="16" max="16" width="22.85546875" style="19" customWidth="1"/>
    <col min="17" max="17" width="19.7109375" style="5" customWidth="1"/>
    <col min="18" max="18" width="11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360" t="s">
        <v>0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</row>
    <row r="2" spans="1:23" ht="15" customHeight="1" x14ac:dyDescent="0.2">
      <c r="A2" s="360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</row>
    <row r="3" spans="1:23" ht="15" customHeight="1" x14ac:dyDescent="0.2">
      <c r="A3" s="360"/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</row>
    <row r="4" spans="1:23" ht="15" customHeight="1" x14ac:dyDescent="0.2">
      <c r="A4" s="360"/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</row>
    <row r="5" spans="1:23" ht="15" customHeight="1" x14ac:dyDescent="0.2">
      <c r="A5" s="360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</row>
    <row r="6" spans="1:23" s="1" customFormat="1" ht="44.25" customHeight="1" x14ac:dyDescent="0.2">
      <c r="A6" s="361" t="s">
        <v>798</v>
      </c>
      <c r="B6" s="361"/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</row>
    <row r="7" spans="1:23" ht="26.25" customHeight="1" x14ac:dyDescent="0.2">
      <c r="A7" s="11"/>
      <c r="B7" s="11"/>
      <c r="C7" s="11"/>
      <c r="D7" s="11"/>
      <c r="E7" s="15"/>
      <c r="F7" s="11"/>
      <c r="G7" s="11"/>
      <c r="H7" s="11"/>
      <c r="I7" s="11"/>
      <c r="J7" s="20"/>
      <c r="K7" s="15"/>
      <c r="L7" s="364"/>
      <c r="M7" s="364"/>
      <c r="N7" s="364"/>
      <c r="O7" s="364"/>
      <c r="P7" s="364"/>
      <c r="Q7" s="364"/>
      <c r="R7" s="364"/>
      <c r="S7" s="1"/>
      <c r="T7" s="17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5"/>
      <c r="F8" s="11"/>
      <c r="G8" s="11"/>
      <c r="H8" s="11"/>
      <c r="I8" s="11"/>
      <c r="J8" s="20"/>
      <c r="K8" s="15"/>
      <c r="L8" s="298"/>
      <c r="M8" s="298"/>
      <c r="N8" s="298"/>
      <c r="O8" s="298"/>
      <c r="P8" s="298"/>
      <c r="Q8" s="298"/>
      <c r="R8" s="298"/>
      <c r="S8" s="1"/>
      <c r="T8" s="17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5"/>
      <c r="F9" s="11"/>
      <c r="G9" s="11"/>
      <c r="H9" s="11"/>
      <c r="I9" s="11"/>
      <c r="J9" s="20"/>
      <c r="K9" s="15"/>
      <c r="L9" s="11"/>
      <c r="M9" s="12"/>
      <c r="N9" s="11"/>
      <c r="O9" s="15"/>
      <c r="P9" s="15"/>
      <c r="S9" s="345" t="s">
        <v>1</v>
      </c>
      <c r="T9" s="346"/>
      <c r="U9" s="347"/>
      <c r="V9" s="345" t="s">
        <v>2</v>
      </c>
      <c r="W9" s="347"/>
    </row>
    <row r="10" spans="1:23" s="1" customFormat="1" ht="15" customHeight="1" thickBot="1" x14ac:dyDescent="0.25">
      <c r="A10" s="11"/>
      <c r="B10" s="11"/>
      <c r="C10" s="11"/>
      <c r="D10" s="11"/>
      <c r="E10" s="15"/>
      <c r="F10" s="11"/>
      <c r="G10" s="13"/>
      <c r="H10" s="11"/>
      <c r="I10" s="11"/>
      <c r="J10" s="20"/>
      <c r="K10" s="15"/>
      <c r="L10" s="11"/>
      <c r="M10" s="12"/>
      <c r="N10" s="11"/>
      <c r="O10" s="15"/>
      <c r="P10" s="15"/>
      <c r="S10" s="348"/>
      <c r="T10" s="349"/>
      <c r="U10" s="350"/>
      <c r="V10" s="348"/>
      <c r="W10" s="350"/>
    </row>
    <row r="11" spans="1:23" s="1" customFormat="1" ht="30" customHeight="1" thickBot="1" x14ac:dyDescent="0.25">
      <c r="A11" s="343" t="s">
        <v>3</v>
      </c>
      <c r="B11" s="343" t="s">
        <v>4</v>
      </c>
      <c r="C11" s="343" t="s">
        <v>5</v>
      </c>
      <c r="D11" s="343" t="s">
        <v>6</v>
      </c>
      <c r="E11" s="343" t="s">
        <v>7</v>
      </c>
      <c r="F11" s="343" t="s">
        <v>8</v>
      </c>
      <c r="G11" s="362" t="s">
        <v>9</v>
      </c>
      <c r="H11" s="343" t="s">
        <v>10</v>
      </c>
      <c r="I11" s="343" t="s">
        <v>11</v>
      </c>
      <c r="J11" s="343" t="s">
        <v>12</v>
      </c>
      <c r="K11" s="343" t="s">
        <v>13</v>
      </c>
      <c r="L11" s="343" t="s">
        <v>14</v>
      </c>
      <c r="M11" s="343" t="s">
        <v>15</v>
      </c>
      <c r="N11" s="343" t="s">
        <v>16</v>
      </c>
      <c r="O11" s="343" t="s">
        <v>17</v>
      </c>
      <c r="P11" s="343" t="s">
        <v>18</v>
      </c>
      <c r="Q11" s="365" t="s">
        <v>19</v>
      </c>
      <c r="R11" s="343" t="s">
        <v>20</v>
      </c>
      <c r="S11" s="343" t="s">
        <v>21</v>
      </c>
      <c r="T11" s="351" t="s">
        <v>22</v>
      </c>
      <c r="U11" s="352"/>
      <c r="V11" s="343" t="s">
        <v>23</v>
      </c>
      <c r="W11" s="343" t="s">
        <v>24</v>
      </c>
    </row>
    <row r="12" spans="1:23" s="1" customFormat="1" ht="30" customHeight="1" thickBot="1" x14ac:dyDescent="0.25">
      <c r="A12" s="344"/>
      <c r="B12" s="344"/>
      <c r="C12" s="344"/>
      <c r="D12" s="344"/>
      <c r="E12" s="344"/>
      <c r="F12" s="344"/>
      <c r="G12" s="363"/>
      <c r="H12" s="344"/>
      <c r="I12" s="344"/>
      <c r="J12" s="344"/>
      <c r="K12" s="344"/>
      <c r="L12" s="344"/>
      <c r="M12" s="344"/>
      <c r="N12" s="344"/>
      <c r="O12" s="344"/>
      <c r="P12" s="344"/>
      <c r="Q12" s="366"/>
      <c r="R12" s="344"/>
      <c r="S12" s="344"/>
      <c r="T12" s="297" t="s">
        <v>25</v>
      </c>
      <c r="U12" s="23" t="s">
        <v>26</v>
      </c>
      <c r="V12" s="344"/>
      <c r="W12" s="344"/>
    </row>
    <row r="13" spans="1:23" s="1" customFormat="1" ht="24" customHeight="1" thickBot="1" x14ac:dyDescent="0.25">
      <c r="A13" s="459" t="s">
        <v>246</v>
      </c>
      <c r="B13" s="460"/>
      <c r="C13" s="460"/>
      <c r="D13" s="460"/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2"/>
      <c r="U13" s="460"/>
      <c r="V13" s="460"/>
      <c r="W13" s="461"/>
    </row>
    <row r="14" spans="1:23" s="32" customFormat="1" ht="45" customHeight="1" x14ac:dyDescent="0.2">
      <c r="A14" s="300">
        <v>1</v>
      </c>
      <c r="B14" s="300" t="s">
        <v>27</v>
      </c>
      <c r="C14" s="306" t="s">
        <v>28</v>
      </c>
      <c r="D14" s="304" t="s">
        <v>513</v>
      </c>
      <c r="E14" s="311" t="s">
        <v>63</v>
      </c>
      <c r="F14" s="312" t="s">
        <v>514</v>
      </c>
      <c r="G14" s="332" t="s">
        <v>29</v>
      </c>
      <c r="H14" s="306" t="s">
        <v>43</v>
      </c>
      <c r="I14" s="306" t="s">
        <v>33</v>
      </c>
      <c r="J14" s="306" t="s">
        <v>28</v>
      </c>
      <c r="K14" s="306" t="s">
        <v>33</v>
      </c>
      <c r="L14" s="339">
        <v>3500</v>
      </c>
      <c r="M14" s="308" t="s">
        <v>31</v>
      </c>
      <c r="N14" s="304">
        <v>488992.25</v>
      </c>
      <c r="O14" s="309">
        <v>44197</v>
      </c>
      <c r="P14" s="309">
        <v>44268</v>
      </c>
      <c r="Q14" s="329">
        <f>N14/S14</f>
        <v>488992.25</v>
      </c>
      <c r="R14" s="303" t="s">
        <v>32</v>
      </c>
      <c r="S14" s="128">
        <v>1</v>
      </c>
      <c r="T14" s="293">
        <f>U14*100%/N14</f>
        <v>1</v>
      </c>
      <c r="U14" s="304">
        <v>488992.25</v>
      </c>
      <c r="V14" s="340" t="s">
        <v>60</v>
      </c>
      <c r="W14" s="305" t="s">
        <v>61</v>
      </c>
    </row>
    <row r="15" spans="1:23" s="32" customFormat="1" ht="45" customHeight="1" x14ac:dyDescent="0.2">
      <c r="A15" s="281">
        <v>2</v>
      </c>
      <c r="B15" s="281" t="s">
        <v>27</v>
      </c>
      <c r="C15" s="288" t="s">
        <v>28</v>
      </c>
      <c r="D15" s="294" t="s">
        <v>515</v>
      </c>
      <c r="E15" s="296" t="s">
        <v>66</v>
      </c>
      <c r="F15" s="313" t="s">
        <v>516</v>
      </c>
      <c r="G15" s="299" t="s">
        <v>29</v>
      </c>
      <c r="H15" s="288" t="s">
        <v>43</v>
      </c>
      <c r="I15" s="288" t="s">
        <v>35</v>
      </c>
      <c r="J15" s="288" t="s">
        <v>28</v>
      </c>
      <c r="K15" s="288" t="s">
        <v>35</v>
      </c>
      <c r="L15" s="282">
        <v>250</v>
      </c>
      <c r="M15" s="283" t="s">
        <v>31</v>
      </c>
      <c r="N15" s="294">
        <v>18100</v>
      </c>
      <c r="O15" s="284">
        <v>44203</v>
      </c>
      <c r="P15" s="284">
        <v>44212</v>
      </c>
      <c r="Q15" s="290">
        <f>N15/S15</f>
        <v>18100</v>
      </c>
      <c r="R15" s="285" t="s">
        <v>32</v>
      </c>
      <c r="S15" s="48">
        <v>1</v>
      </c>
      <c r="T15" s="293">
        <f>U15*100%/N15</f>
        <v>1</v>
      </c>
      <c r="U15" s="294">
        <v>18100</v>
      </c>
      <c r="V15" s="334" t="s">
        <v>68</v>
      </c>
      <c r="W15" s="280" t="s">
        <v>69</v>
      </c>
    </row>
    <row r="16" spans="1:23" s="32" customFormat="1" ht="45" customHeight="1" x14ac:dyDescent="0.2">
      <c r="A16" s="353">
        <v>3</v>
      </c>
      <c r="B16" s="353" t="s">
        <v>27</v>
      </c>
      <c r="C16" s="354" t="s">
        <v>28</v>
      </c>
      <c r="D16" s="355" t="s">
        <v>517</v>
      </c>
      <c r="E16" s="356" t="s">
        <v>71</v>
      </c>
      <c r="F16" s="313" t="s">
        <v>518</v>
      </c>
      <c r="G16" s="299" t="s">
        <v>29</v>
      </c>
      <c r="H16" s="354" t="s">
        <v>55</v>
      </c>
      <c r="I16" s="354" t="s">
        <v>33</v>
      </c>
      <c r="J16" s="354" t="s">
        <v>28</v>
      </c>
      <c r="K16" s="354" t="s">
        <v>33</v>
      </c>
      <c r="L16" s="370">
        <v>150</v>
      </c>
      <c r="M16" s="367" t="s">
        <v>31</v>
      </c>
      <c r="N16" s="294">
        <v>172003.92</v>
      </c>
      <c r="O16" s="368">
        <v>44202</v>
      </c>
      <c r="P16" s="368">
        <v>44268</v>
      </c>
      <c r="Q16" s="280">
        <f>N16/S16</f>
        <v>193.69810810810813</v>
      </c>
      <c r="R16" s="369" t="s">
        <v>34</v>
      </c>
      <c r="S16" s="48">
        <v>888</v>
      </c>
      <c r="T16" s="375">
        <f>U16*100%/214903.94</f>
        <v>0.99999990693516372</v>
      </c>
      <c r="U16" s="355">
        <v>214903.92</v>
      </c>
      <c r="V16" s="334" t="s">
        <v>73</v>
      </c>
      <c r="W16" s="334" t="s">
        <v>74</v>
      </c>
    </row>
    <row r="17" spans="1:23" s="32" customFormat="1" ht="45" customHeight="1" x14ac:dyDescent="0.2">
      <c r="A17" s="353"/>
      <c r="B17" s="353"/>
      <c r="C17" s="354"/>
      <c r="D17" s="355"/>
      <c r="E17" s="356"/>
      <c r="F17" s="68" t="s">
        <v>519</v>
      </c>
      <c r="G17" s="299" t="s">
        <v>29</v>
      </c>
      <c r="H17" s="354"/>
      <c r="I17" s="354"/>
      <c r="J17" s="354"/>
      <c r="K17" s="354"/>
      <c r="L17" s="370"/>
      <c r="M17" s="367"/>
      <c r="N17" s="294">
        <v>42900</v>
      </c>
      <c r="O17" s="368"/>
      <c r="P17" s="368"/>
      <c r="Q17" s="280">
        <f>N17/S17</f>
        <v>165</v>
      </c>
      <c r="R17" s="369"/>
      <c r="S17" s="48">
        <v>260</v>
      </c>
      <c r="T17" s="375"/>
      <c r="U17" s="355"/>
      <c r="V17" s="334" t="s">
        <v>76</v>
      </c>
      <c r="W17" s="334" t="s">
        <v>77</v>
      </c>
    </row>
    <row r="18" spans="1:23" s="32" customFormat="1" ht="45" customHeight="1" x14ac:dyDescent="0.2">
      <c r="A18" s="281">
        <v>4</v>
      </c>
      <c r="B18" s="281" t="s">
        <v>27</v>
      </c>
      <c r="C18" s="288" t="s">
        <v>28</v>
      </c>
      <c r="D18" s="294" t="s">
        <v>520</v>
      </c>
      <c r="E18" s="296" t="s">
        <v>79</v>
      </c>
      <c r="F18" s="313" t="s">
        <v>521</v>
      </c>
      <c r="G18" s="299" t="s">
        <v>29</v>
      </c>
      <c r="H18" s="288" t="s">
        <v>48</v>
      </c>
      <c r="I18" s="288" t="s">
        <v>37</v>
      </c>
      <c r="J18" s="288" t="s">
        <v>28</v>
      </c>
      <c r="K18" s="288" t="s">
        <v>37</v>
      </c>
      <c r="L18" s="282">
        <v>2500</v>
      </c>
      <c r="M18" s="283" t="s">
        <v>31</v>
      </c>
      <c r="N18" s="294">
        <v>602904.35</v>
      </c>
      <c r="O18" s="284">
        <v>44203</v>
      </c>
      <c r="P18" s="284">
        <v>44239</v>
      </c>
      <c r="Q18" s="290">
        <f>N18/S18</f>
        <v>294.67465786901272</v>
      </c>
      <c r="R18" s="285" t="s">
        <v>34</v>
      </c>
      <c r="S18" s="48">
        <v>2046</v>
      </c>
      <c r="T18" s="293">
        <f>U18/100%/N18</f>
        <v>0.97314147758263814</v>
      </c>
      <c r="U18" s="294">
        <v>586711.23</v>
      </c>
      <c r="V18" s="334" t="s">
        <v>81</v>
      </c>
      <c r="W18" s="280" t="s">
        <v>82</v>
      </c>
    </row>
    <row r="19" spans="1:23" s="32" customFormat="1" ht="45" customHeight="1" x14ac:dyDescent="0.2">
      <c r="A19" s="281">
        <v>5</v>
      </c>
      <c r="B19" s="281" t="s">
        <v>27</v>
      </c>
      <c r="C19" s="288" t="s">
        <v>28</v>
      </c>
      <c r="D19" s="294" t="s">
        <v>522</v>
      </c>
      <c r="E19" s="296" t="s">
        <v>84</v>
      </c>
      <c r="F19" s="313" t="s">
        <v>523</v>
      </c>
      <c r="G19" s="299" t="s">
        <v>29</v>
      </c>
      <c r="H19" s="288" t="s">
        <v>45</v>
      </c>
      <c r="I19" s="288" t="s">
        <v>41</v>
      </c>
      <c r="J19" s="288" t="s">
        <v>28</v>
      </c>
      <c r="K19" s="288" t="s">
        <v>41</v>
      </c>
      <c r="L19" s="282">
        <v>350</v>
      </c>
      <c r="M19" s="283" t="s">
        <v>31</v>
      </c>
      <c r="N19" s="294">
        <v>126419.94</v>
      </c>
      <c r="O19" s="284">
        <v>44207</v>
      </c>
      <c r="P19" s="284">
        <v>44274</v>
      </c>
      <c r="Q19" s="290">
        <f t="shared" ref="Q19:Q82" si="0">N19/S19</f>
        <v>126419.94</v>
      </c>
      <c r="R19" s="285" t="s">
        <v>32</v>
      </c>
      <c r="S19" s="48">
        <v>1</v>
      </c>
      <c r="T19" s="293">
        <f>U19*100%/N19</f>
        <v>1</v>
      </c>
      <c r="U19" s="294">
        <v>126419.94</v>
      </c>
      <c r="V19" s="334" t="s">
        <v>86</v>
      </c>
      <c r="W19" s="280" t="s">
        <v>87</v>
      </c>
    </row>
    <row r="20" spans="1:23" s="34" customFormat="1" ht="45" customHeight="1" x14ac:dyDescent="0.2">
      <c r="A20" s="281">
        <v>6</v>
      </c>
      <c r="B20" s="281" t="s">
        <v>27</v>
      </c>
      <c r="C20" s="288" t="s">
        <v>28</v>
      </c>
      <c r="D20" s="294" t="s">
        <v>524</v>
      </c>
      <c r="E20" s="296" t="s">
        <v>89</v>
      </c>
      <c r="F20" s="313" t="s">
        <v>525</v>
      </c>
      <c r="G20" s="299" t="s">
        <v>29</v>
      </c>
      <c r="H20" s="288" t="s">
        <v>45</v>
      </c>
      <c r="I20" s="288" t="s">
        <v>41</v>
      </c>
      <c r="J20" s="288" t="s">
        <v>28</v>
      </c>
      <c r="K20" s="288" t="s">
        <v>41</v>
      </c>
      <c r="L20" s="282">
        <v>150</v>
      </c>
      <c r="M20" s="283" t="s">
        <v>31</v>
      </c>
      <c r="N20" s="294">
        <v>144808.79</v>
      </c>
      <c r="O20" s="284">
        <v>44242</v>
      </c>
      <c r="P20" s="284">
        <v>44295</v>
      </c>
      <c r="Q20" s="290">
        <f t="shared" si="0"/>
        <v>219.4072575757576</v>
      </c>
      <c r="R20" s="285" t="s">
        <v>34</v>
      </c>
      <c r="S20" s="48">
        <v>660</v>
      </c>
      <c r="T20" s="293">
        <f>U20*100%/N20</f>
        <v>1</v>
      </c>
      <c r="U20" s="294">
        <v>144808.79</v>
      </c>
      <c r="V20" s="334" t="s">
        <v>91</v>
      </c>
      <c r="W20" s="280" t="s">
        <v>92</v>
      </c>
    </row>
    <row r="21" spans="1:23" s="34" customFormat="1" ht="45" customHeight="1" x14ac:dyDescent="0.2">
      <c r="A21" s="281">
        <v>7</v>
      </c>
      <c r="B21" s="281" t="s">
        <v>27</v>
      </c>
      <c r="C21" s="288" t="s">
        <v>28</v>
      </c>
      <c r="D21" s="294" t="s">
        <v>526</v>
      </c>
      <c r="E21" s="296" t="s">
        <v>94</v>
      </c>
      <c r="F21" s="313" t="s">
        <v>527</v>
      </c>
      <c r="G21" s="299" t="s">
        <v>29</v>
      </c>
      <c r="H21" s="288" t="s">
        <v>55</v>
      </c>
      <c r="I21" s="288" t="s">
        <v>33</v>
      </c>
      <c r="J21" s="288" t="s">
        <v>28</v>
      </c>
      <c r="K21" s="288" t="s">
        <v>33</v>
      </c>
      <c r="L21" s="282">
        <v>450</v>
      </c>
      <c r="M21" s="283" t="s">
        <v>31</v>
      </c>
      <c r="N21" s="294">
        <v>140415.92000000001</v>
      </c>
      <c r="O21" s="284">
        <v>43843</v>
      </c>
      <c r="P21" s="284">
        <v>44239</v>
      </c>
      <c r="Q21" s="290">
        <f t="shared" si="0"/>
        <v>35103.980000000003</v>
      </c>
      <c r="R21" s="285" t="s">
        <v>32</v>
      </c>
      <c r="S21" s="48">
        <v>4</v>
      </c>
      <c r="T21" s="293">
        <f>U21*100%/N21</f>
        <v>1</v>
      </c>
      <c r="U21" s="294">
        <v>140415.92000000001</v>
      </c>
      <c r="V21" s="334" t="s">
        <v>96</v>
      </c>
      <c r="W21" s="280" t="s">
        <v>97</v>
      </c>
    </row>
    <row r="22" spans="1:23" s="34" customFormat="1" ht="45" customHeight="1" x14ac:dyDescent="0.2">
      <c r="A22" s="353">
        <v>8</v>
      </c>
      <c r="B22" s="353" t="s">
        <v>27</v>
      </c>
      <c r="C22" s="354" t="s">
        <v>28</v>
      </c>
      <c r="D22" s="355" t="s">
        <v>528</v>
      </c>
      <c r="E22" s="356" t="s">
        <v>99</v>
      </c>
      <c r="F22" s="313" t="s">
        <v>529</v>
      </c>
      <c r="G22" s="372" t="s">
        <v>101</v>
      </c>
      <c r="H22" s="354" t="s">
        <v>43</v>
      </c>
      <c r="I22" s="354" t="s">
        <v>33</v>
      </c>
      <c r="J22" s="354" t="s">
        <v>28</v>
      </c>
      <c r="K22" s="354" t="s">
        <v>33</v>
      </c>
      <c r="L22" s="370">
        <v>150</v>
      </c>
      <c r="M22" s="367" t="s">
        <v>31</v>
      </c>
      <c r="N22" s="294">
        <v>469635.51</v>
      </c>
      <c r="O22" s="368">
        <v>44211</v>
      </c>
      <c r="P22" s="371">
        <v>44281</v>
      </c>
      <c r="Q22" s="290">
        <f t="shared" si="0"/>
        <v>906.63225868725874</v>
      </c>
      <c r="R22" s="369" t="s">
        <v>34</v>
      </c>
      <c r="S22" s="48">
        <v>518</v>
      </c>
      <c r="T22" s="375">
        <f>U22*100%/540580.36</f>
        <v>0.99999350697831491</v>
      </c>
      <c r="U22" s="355">
        <v>540576.85</v>
      </c>
      <c r="V22" s="437" t="s">
        <v>102</v>
      </c>
      <c r="W22" s="373" t="s">
        <v>103</v>
      </c>
    </row>
    <row r="23" spans="1:23" s="34" customFormat="1" ht="45" customHeight="1" x14ac:dyDescent="0.2">
      <c r="A23" s="353"/>
      <c r="B23" s="353"/>
      <c r="C23" s="354"/>
      <c r="D23" s="355"/>
      <c r="E23" s="356"/>
      <c r="F23" s="243" t="s">
        <v>400</v>
      </c>
      <c r="G23" s="372"/>
      <c r="H23" s="354"/>
      <c r="I23" s="354"/>
      <c r="J23" s="354"/>
      <c r="K23" s="354"/>
      <c r="L23" s="370"/>
      <c r="M23" s="367"/>
      <c r="N23" s="294">
        <v>70941.34</v>
      </c>
      <c r="O23" s="368"/>
      <c r="P23" s="371"/>
      <c r="Q23" s="290">
        <f t="shared" si="0"/>
        <v>435.22294478527607</v>
      </c>
      <c r="R23" s="369"/>
      <c r="S23" s="48">
        <v>163</v>
      </c>
      <c r="T23" s="375"/>
      <c r="U23" s="355"/>
      <c r="V23" s="437"/>
      <c r="W23" s="373"/>
    </row>
    <row r="24" spans="1:23" s="34" customFormat="1" ht="45" customHeight="1" x14ac:dyDescent="0.2">
      <c r="A24" s="353">
        <v>9</v>
      </c>
      <c r="B24" s="353" t="s">
        <v>27</v>
      </c>
      <c r="C24" s="354" t="s">
        <v>28</v>
      </c>
      <c r="D24" s="355" t="s">
        <v>530</v>
      </c>
      <c r="E24" s="356" t="s">
        <v>106</v>
      </c>
      <c r="F24" s="243" t="s">
        <v>531</v>
      </c>
      <c r="G24" s="372" t="s">
        <v>101</v>
      </c>
      <c r="H24" s="354" t="s">
        <v>43</v>
      </c>
      <c r="I24" s="354" t="s">
        <v>33</v>
      </c>
      <c r="J24" s="354" t="s">
        <v>28</v>
      </c>
      <c r="K24" s="354" t="s">
        <v>33</v>
      </c>
      <c r="L24" s="374">
        <v>150</v>
      </c>
      <c r="M24" s="367" t="s">
        <v>31</v>
      </c>
      <c r="N24" s="294">
        <v>469041.64</v>
      </c>
      <c r="O24" s="368">
        <v>44263</v>
      </c>
      <c r="P24" s="371">
        <v>44358</v>
      </c>
      <c r="Q24" s="290">
        <f t="shared" si="0"/>
        <v>907.23721470019348</v>
      </c>
      <c r="R24" s="369" t="s">
        <v>34</v>
      </c>
      <c r="S24" s="48">
        <v>517</v>
      </c>
      <c r="T24" s="375">
        <f>U24*100%/542514.069</f>
        <v>0.99999386375360522</v>
      </c>
      <c r="U24" s="355">
        <v>542510.74</v>
      </c>
      <c r="V24" s="437" t="s">
        <v>108</v>
      </c>
      <c r="W24" s="373" t="s">
        <v>109</v>
      </c>
    </row>
    <row r="25" spans="1:23" s="34" customFormat="1" ht="45" customHeight="1" x14ac:dyDescent="0.2">
      <c r="A25" s="353"/>
      <c r="B25" s="353"/>
      <c r="C25" s="354"/>
      <c r="D25" s="355"/>
      <c r="E25" s="356"/>
      <c r="F25" s="243" t="s">
        <v>307</v>
      </c>
      <c r="G25" s="372"/>
      <c r="H25" s="354"/>
      <c r="I25" s="354"/>
      <c r="J25" s="354"/>
      <c r="K25" s="354"/>
      <c r="L25" s="374"/>
      <c r="M25" s="367"/>
      <c r="N25" s="294">
        <v>73469.100000000006</v>
      </c>
      <c r="O25" s="368"/>
      <c r="P25" s="371"/>
      <c r="Q25" s="290">
        <f t="shared" si="0"/>
        <v>442.58493975903616</v>
      </c>
      <c r="R25" s="369"/>
      <c r="S25" s="48">
        <v>166</v>
      </c>
      <c r="T25" s="375"/>
      <c r="U25" s="355"/>
      <c r="V25" s="437"/>
      <c r="W25" s="373"/>
    </row>
    <row r="26" spans="1:23" s="34" customFormat="1" ht="45" customHeight="1" x14ac:dyDescent="0.2">
      <c r="A26" s="353">
        <v>10</v>
      </c>
      <c r="B26" s="353" t="s">
        <v>27</v>
      </c>
      <c r="C26" s="354" t="s">
        <v>28</v>
      </c>
      <c r="D26" s="355" t="s">
        <v>532</v>
      </c>
      <c r="E26" s="356" t="s">
        <v>112</v>
      </c>
      <c r="F26" s="313" t="s">
        <v>533</v>
      </c>
      <c r="G26" s="372" t="s">
        <v>52</v>
      </c>
      <c r="H26" s="354" t="s">
        <v>55</v>
      </c>
      <c r="I26" s="353" t="s">
        <v>33</v>
      </c>
      <c r="J26" s="354" t="s">
        <v>28</v>
      </c>
      <c r="K26" s="353" t="s">
        <v>33</v>
      </c>
      <c r="L26" s="374">
        <v>350</v>
      </c>
      <c r="M26" s="367" t="s">
        <v>31</v>
      </c>
      <c r="N26" s="294">
        <v>590378.68000000005</v>
      </c>
      <c r="O26" s="368">
        <v>44202</v>
      </c>
      <c r="P26" s="371">
        <v>44246</v>
      </c>
      <c r="Q26" s="290">
        <f t="shared" si="0"/>
        <v>638.24722162162163</v>
      </c>
      <c r="R26" s="369" t="s">
        <v>34</v>
      </c>
      <c r="S26" s="48">
        <v>925</v>
      </c>
      <c r="T26" s="375">
        <f>U26*100%/928677.82</f>
        <v>0.99784641136363095</v>
      </c>
      <c r="U26" s="355">
        <v>926677.83</v>
      </c>
      <c r="V26" s="437" t="s">
        <v>114</v>
      </c>
      <c r="W26" s="373" t="s">
        <v>115</v>
      </c>
    </row>
    <row r="27" spans="1:23" s="34" customFormat="1" ht="45" customHeight="1" x14ac:dyDescent="0.2">
      <c r="A27" s="353"/>
      <c r="B27" s="353"/>
      <c r="C27" s="354"/>
      <c r="D27" s="355"/>
      <c r="E27" s="356"/>
      <c r="F27" s="68" t="s">
        <v>307</v>
      </c>
      <c r="G27" s="372"/>
      <c r="H27" s="354"/>
      <c r="I27" s="353"/>
      <c r="J27" s="354"/>
      <c r="K27" s="353"/>
      <c r="L27" s="374"/>
      <c r="M27" s="367"/>
      <c r="N27" s="294">
        <v>242119.5</v>
      </c>
      <c r="O27" s="368"/>
      <c r="P27" s="371"/>
      <c r="Q27" s="290">
        <f t="shared" si="0"/>
        <v>350.39001447178003</v>
      </c>
      <c r="R27" s="369"/>
      <c r="S27" s="48">
        <v>691</v>
      </c>
      <c r="T27" s="375"/>
      <c r="U27" s="355"/>
      <c r="V27" s="437"/>
      <c r="W27" s="373"/>
    </row>
    <row r="28" spans="1:23" s="34" customFormat="1" ht="45" customHeight="1" x14ac:dyDescent="0.2">
      <c r="A28" s="353"/>
      <c r="B28" s="353"/>
      <c r="C28" s="354"/>
      <c r="D28" s="355"/>
      <c r="E28" s="356"/>
      <c r="F28" s="68" t="s">
        <v>534</v>
      </c>
      <c r="G28" s="372"/>
      <c r="H28" s="354"/>
      <c r="I28" s="353"/>
      <c r="J28" s="354"/>
      <c r="K28" s="353"/>
      <c r="L28" s="374"/>
      <c r="M28" s="367"/>
      <c r="N28" s="294">
        <v>96179.65</v>
      </c>
      <c r="O28" s="368"/>
      <c r="P28" s="371"/>
      <c r="Q28" s="290">
        <f t="shared" si="0"/>
        <v>1479.686923076923</v>
      </c>
      <c r="R28" s="369"/>
      <c r="S28" s="48">
        <v>65</v>
      </c>
      <c r="T28" s="375"/>
      <c r="U28" s="355"/>
      <c r="V28" s="437"/>
      <c r="W28" s="373"/>
    </row>
    <row r="29" spans="1:23" s="34" customFormat="1" ht="45" customHeight="1" x14ac:dyDescent="0.2">
      <c r="A29" s="281">
        <v>11</v>
      </c>
      <c r="B29" s="281" t="s">
        <v>27</v>
      </c>
      <c r="C29" s="288" t="s">
        <v>28</v>
      </c>
      <c r="D29" s="294" t="s">
        <v>535</v>
      </c>
      <c r="E29" s="296" t="s">
        <v>119</v>
      </c>
      <c r="F29" s="313" t="s">
        <v>536</v>
      </c>
      <c r="G29" s="299" t="s">
        <v>29</v>
      </c>
      <c r="H29" s="288" t="s">
        <v>48</v>
      </c>
      <c r="I29" s="288" t="s">
        <v>33</v>
      </c>
      <c r="J29" s="288" t="s">
        <v>28</v>
      </c>
      <c r="K29" s="288" t="s">
        <v>33</v>
      </c>
      <c r="L29" s="295">
        <v>180</v>
      </c>
      <c r="M29" s="283" t="s">
        <v>31</v>
      </c>
      <c r="N29" s="294">
        <v>500319.16</v>
      </c>
      <c r="O29" s="284">
        <v>44214</v>
      </c>
      <c r="P29" s="291">
        <v>44330</v>
      </c>
      <c r="Q29" s="290">
        <f t="shared" si="0"/>
        <v>230.0317977011494</v>
      </c>
      <c r="R29" s="285" t="s">
        <v>39</v>
      </c>
      <c r="S29" s="48">
        <v>2175</v>
      </c>
      <c r="T29" s="293">
        <f t="shared" ref="T29" si="1">U29*100%/N29</f>
        <v>1</v>
      </c>
      <c r="U29" s="294">
        <v>500319.16</v>
      </c>
      <c r="V29" s="334" t="s">
        <v>121</v>
      </c>
      <c r="W29" s="334" t="s">
        <v>122</v>
      </c>
    </row>
    <row r="30" spans="1:23" s="34" customFormat="1" ht="45" customHeight="1" x14ac:dyDescent="0.2">
      <c r="A30" s="353">
        <v>12</v>
      </c>
      <c r="B30" s="353" t="s">
        <v>27</v>
      </c>
      <c r="C30" s="353" t="s">
        <v>28</v>
      </c>
      <c r="D30" s="355" t="s">
        <v>537</v>
      </c>
      <c r="E30" s="356" t="s">
        <v>124</v>
      </c>
      <c r="F30" s="313" t="s">
        <v>538</v>
      </c>
      <c r="G30" s="372" t="s">
        <v>44</v>
      </c>
      <c r="H30" s="354" t="s">
        <v>36</v>
      </c>
      <c r="I30" s="354" t="s">
        <v>35</v>
      </c>
      <c r="J30" s="353" t="s">
        <v>28</v>
      </c>
      <c r="K30" s="354" t="s">
        <v>35</v>
      </c>
      <c r="L30" s="374">
        <v>450</v>
      </c>
      <c r="M30" s="367" t="s">
        <v>31</v>
      </c>
      <c r="N30" s="294">
        <v>1135232.99</v>
      </c>
      <c r="O30" s="368">
        <v>44228</v>
      </c>
      <c r="P30" s="371">
        <v>44323</v>
      </c>
      <c r="Q30" s="290">
        <f t="shared" si="0"/>
        <v>815.54094109195398</v>
      </c>
      <c r="R30" s="369" t="s">
        <v>34</v>
      </c>
      <c r="S30" s="48">
        <v>1392</v>
      </c>
      <c r="T30" s="375">
        <f>U30*100%/1336947.69</f>
        <v>1</v>
      </c>
      <c r="U30" s="355">
        <v>1336947.69</v>
      </c>
      <c r="V30" s="437" t="s">
        <v>126</v>
      </c>
      <c r="W30" s="373" t="s">
        <v>127</v>
      </c>
    </row>
    <row r="31" spans="1:23" s="34" customFormat="1" ht="45" customHeight="1" x14ac:dyDescent="0.2">
      <c r="A31" s="353"/>
      <c r="B31" s="353"/>
      <c r="C31" s="353"/>
      <c r="D31" s="355"/>
      <c r="E31" s="356"/>
      <c r="F31" s="243" t="s">
        <v>307</v>
      </c>
      <c r="G31" s="372"/>
      <c r="H31" s="354"/>
      <c r="I31" s="354"/>
      <c r="J31" s="353"/>
      <c r="K31" s="354"/>
      <c r="L31" s="374"/>
      <c r="M31" s="367"/>
      <c r="N31" s="294">
        <v>201714.7</v>
      </c>
      <c r="O31" s="368"/>
      <c r="P31" s="371"/>
      <c r="Q31" s="290">
        <f t="shared" si="0"/>
        <v>382.03541666666666</v>
      </c>
      <c r="R31" s="369"/>
      <c r="S31" s="48">
        <v>528</v>
      </c>
      <c r="T31" s="375"/>
      <c r="U31" s="355"/>
      <c r="V31" s="437"/>
      <c r="W31" s="373"/>
    </row>
    <row r="32" spans="1:23" s="34" customFormat="1" ht="45" customHeight="1" x14ac:dyDescent="0.2">
      <c r="A32" s="281">
        <v>13</v>
      </c>
      <c r="B32" s="281" t="s">
        <v>27</v>
      </c>
      <c r="C32" s="288" t="s">
        <v>28</v>
      </c>
      <c r="D32" s="294" t="s">
        <v>539</v>
      </c>
      <c r="E32" s="296" t="s">
        <v>129</v>
      </c>
      <c r="F32" s="313" t="s">
        <v>540</v>
      </c>
      <c r="G32" s="299" t="s">
        <v>29</v>
      </c>
      <c r="H32" s="288" t="s">
        <v>45</v>
      </c>
      <c r="I32" s="288" t="s">
        <v>38</v>
      </c>
      <c r="J32" s="288" t="s">
        <v>28</v>
      </c>
      <c r="K32" s="288" t="s">
        <v>38</v>
      </c>
      <c r="L32" s="295">
        <v>150</v>
      </c>
      <c r="M32" s="283" t="s">
        <v>31</v>
      </c>
      <c r="N32" s="294">
        <v>50181.09</v>
      </c>
      <c r="O32" s="284">
        <v>44214</v>
      </c>
      <c r="P32" s="291">
        <v>44267</v>
      </c>
      <c r="Q32" s="290">
        <f t="shared" si="0"/>
        <v>50181.09</v>
      </c>
      <c r="R32" s="285" t="s">
        <v>32</v>
      </c>
      <c r="S32" s="48">
        <v>1</v>
      </c>
      <c r="T32" s="293">
        <f>U32*100%/N32</f>
        <v>1</v>
      </c>
      <c r="U32" s="294">
        <v>50181.09</v>
      </c>
      <c r="V32" s="334" t="s">
        <v>131</v>
      </c>
      <c r="W32" s="334" t="s">
        <v>132</v>
      </c>
    </row>
    <row r="33" spans="1:23" s="34" customFormat="1" ht="75" customHeight="1" x14ac:dyDescent="0.2">
      <c r="A33" s="281">
        <v>14</v>
      </c>
      <c r="B33" s="281" t="s">
        <v>27</v>
      </c>
      <c r="C33" s="288" t="s">
        <v>40</v>
      </c>
      <c r="D33" s="294" t="s">
        <v>541</v>
      </c>
      <c r="E33" s="296" t="s">
        <v>134</v>
      </c>
      <c r="F33" s="68" t="s">
        <v>542</v>
      </c>
      <c r="G33" s="302" t="s">
        <v>42</v>
      </c>
      <c r="H33" s="288" t="s">
        <v>45</v>
      </c>
      <c r="I33" s="288" t="s">
        <v>41</v>
      </c>
      <c r="J33" s="288" t="s">
        <v>40</v>
      </c>
      <c r="K33" s="288" t="s">
        <v>41</v>
      </c>
      <c r="L33" s="295">
        <v>150</v>
      </c>
      <c r="M33" s="64" t="s">
        <v>31</v>
      </c>
      <c r="N33" s="294">
        <v>418902.51</v>
      </c>
      <c r="O33" s="284">
        <v>44207</v>
      </c>
      <c r="P33" s="291">
        <v>44274</v>
      </c>
      <c r="Q33" s="290">
        <f t="shared" si="0"/>
        <v>633.26154195011338</v>
      </c>
      <c r="R33" s="285" t="s">
        <v>39</v>
      </c>
      <c r="S33" s="48">
        <v>661.5</v>
      </c>
      <c r="T33" s="293">
        <f>U33*100%/N33</f>
        <v>1</v>
      </c>
      <c r="U33" s="294">
        <v>418902.51</v>
      </c>
      <c r="V33" s="334" t="s">
        <v>136</v>
      </c>
      <c r="W33" s="334" t="s">
        <v>137</v>
      </c>
    </row>
    <row r="34" spans="1:23" s="34" customFormat="1" ht="45" customHeight="1" x14ac:dyDescent="0.2">
      <c r="A34" s="353">
        <v>15</v>
      </c>
      <c r="B34" s="353" t="s">
        <v>27</v>
      </c>
      <c r="C34" s="354" t="s">
        <v>40</v>
      </c>
      <c r="D34" s="355" t="s">
        <v>543</v>
      </c>
      <c r="E34" s="356" t="s">
        <v>139</v>
      </c>
      <c r="F34" s="313" t="s">
        <v>544</v>
      </c>
      <c r="G34" s="372" t="s">
        <v>52</v>
      </c>
      <c r="H34" s="354" t="s">
        <v>55</v>
      </c>
      <c r="I34" s="353" t="s">
        <v>50</v>
      </c>
      <c r="J34" s="354" t="s">
        <v>40</v>
      </c>
      <c r="K34" s="353" t="s">
        <v>50</v>
      </c>
      <c r="L34" s="374">
        <v>250</v>
      </c>
      <c r="M34" s="367" t="s">
        <v>31</v>
      </c>
      <c r="N34" s="294">
        <v>892536.2</v>
      </c>
      <c r="O34" s="368">
        <v>44221</v>
      </c>
      <c r="P34" s="371">
        <v>44302</v>
      </c>
      <c r="Q34" s="290">
        <f t="shared" si="0"/>
        <v>918.24711934156369</v>
      </c>
      <c r="R34" s="369" t="s">
        <v>34</v>
      </c>
      <c r="S34" s="48">
        <v>972</v>
      </c>
      <c r="T34" s="375">
        <f>U34*100%/1081745.01</f>
        <v>0.85028434750995519</v>
      </c>
      <c r="U34" s="355">
        <v>919790.85</v>
      </c>
      <c r="V34" s="437" t="s">
        <v>142</v>
      </c>
      <c r="W34" s="373" t="s">
        <v>143</v>
      </c>
    </row>
    <row r="35" spans="1:23" s="34" customFormat="1" ht="45" customHeight="1" x14ac:dyDescent="0.2">
      <c r="A35" s="353"/>
      <c r="B35" s="353"/>
      <c r="C35" s="354"/>
      <c r="D35" s="355"/>
      <c r="E35" s="356"/>
      <c r="F35" s="68" t="s">
        <v>545</v>
      </c>
      <c r="G35" s="372"/>
      <c r="H35" s="354"/>
      <c r="I35" s="353"/>
      <c r="J35" s="354"/>
      <c r="K35" s="353"/>
      <c r="L35" s="374"/>
      <c r="M35" s="367"/>
      <c r="N35" s="294">
        <v>189208.81</v>
      </c>
      <c r="O35" s="368"/>
      <c r="P35" s="371"/>
      <c r="Q35" s="290">
        <f t="shared" si="0"/>
        <v>461.48490243902438</v>
      </c>
      <c r="R35" s="369"/>
      <c r="S35" s="48">
        <v>410</v>
      </c>
      <c r="T35" s="375"/>
      <c r="U35" s="355"/>
      <c r="V35" s="437"/>
      <c r="W35" s="373"/>
    </row>
    <row r="36" spans="1:23" s="34" customFormat="1" ht="45" customHeight="1" x14ac:dyDescent="0.2">
      <c r="A36" s="353">
        <v>16</v>
      </c>
      <c r="B36" s="353" t="s">
        <v>27</v>
      </c>
      <c r="C36" s="354" t="s">
        <v>40</v>
      </c>
      <c r="D36" s="355" t="s">
        <v>546</v>
      </c>
      <c r="E36" s="356" t="s">
        <v>145</v>
      </c>
      <c r="F36" s="313" t="s">
        <v>547</v>
      </c>
      <c r="G36" s="372" t="s">
        <v>29</v>
      </c>
      <c r="H36" s="354" t="s">
        <v>48</v>
      </c>
      <c r="I36" s="354" t="s">
        <v>56</v>
      </c>
      <c r="J36" s="354" t="s">
        <v>40</v>
      </c>
      <c r="K36" s="354" t="s">
        <v>56</v>
      </c>
      <c r="L36" s="374">
        <v>250</v>
      </c>
      <c r="M36" s="367" t="s">
        <v>31</v>
      </c>
      <c r="N36" s="294">
        <v>171732.2</v>
      </c>
      <c r="O36" s="368">
        <v>44228</v>
      </c>
      <c r="P36" s="371">
        <v>44312</v>
      </c>
      <c r="Q36" s="290">
        <f t="shared" si="0"/>
        <v>114.48813333333334</v>
      </c>
      <c r="R36" s="369" t="s">
        <v>34</v>
      </c>
      <c r="S36" s="48">
        <v>1500</v>
      </c>
      <c r="T36" s="375">
        <f>U36*100%/289225</f>
        <v>0.99734531938801974</v>
      </c>
      <c r="U36" s="355">
        <v>288457.2</v>
      </c>
      <c r="V36" s="334" t="s">
        <v>147</v>
      </c>
      <c r="W36" s="334" t="s">
        <v>148</v>
      </c>
    </row>
    <row r="37" spans="1:23" s="34" customFormat="1" ht="45" customHeight="1" x14ac:dyDescent="0.2">
      <c r="A37" s="353"/>
      <c r="B37" s="353"/>
      <c r="C37" s="354"/>
      <c r="D37" s="355"/>
      <c r="E37" s="356"/>
      <c r="F37" s="313" t="s">
        <v>548</v>
      </c>
      <c r="G37" s="372"/>
      <c r="H37" s="354"/>
      <c r="I37" s="354"/>
      <c r="J37" s="354"/>
      <c r="K37" s="354"/>
      <c r="L37" s="374"/>
      <c r="M37" s="367"/>
      <c r="N37" s="294">
        <v>116725</v>
      </c>
      <c r="O37" s="368"/>
      <c r="P37" s="371"/>
      <c r="Q37" s="290">
        <f t="shared" si="0"/>
        <v>115</v>
      </c>
      <c r="R37" s="369"/>
      <c r="S37" s="48">
        <v>1015</v>
      </c>
      <c r="T37" s="375"/>
      <c r="U37" s="355"/>
      <c r="V37" s="334" t="s">
        <v>549</v>
      </c>
      <c r="W37" s="334" t="s">
        <v>550</v>
      </c>
    </row>
    <row r="38" spans="1:23" s="34" customFormat="1" ht="45" customHeight="1" x14ac:dyDescent="0.2">
      <c r="A38" s="353">
        <v>17</v>
      </c>
      <c r="B38" s="353" t="s">
        <v>27</v>
      </c>
      <c r="C38" s="354" t="s">
        <v>40</v>
      </c>
      <c r="D38" s="355" t="s">
        <v>149</v>
      </c>
      <c r="E38" s="356" t="s">
        <v>150</v>
      </c>
      <c r="F38" s="313" t="s">
        <v>551</v>
      </c>
      <c r="G38" s="372" t="s">
        <v>44</v>
      </c>
      <c r="H38" s="354" t="s">
        <v>48</v>
      </c>
      <c r="I38" s="354" t="s">
        <v>37</v>
      </c>
      <c r="J38" s="354" t="s">
        <v>40</v>
      </c>
      <c r="K38" s="354" t="s">
        <v>37</v>
      </c>
      <c r="L38" s="374">
        <v>150</v>
      </c>
      <c r="M38" s="367" t="s">
        <v>31</v>
      </c>
      <c r="N38" s="294">
        <v>603439</v>
      </c>
      <c r="O38" s="368">
        <v>44197</v>
      </c>
      <c r="P38" s="371">
        <v>44309</v>
      </c>
      <c r="Q38" s="290">
        <f t="shared" si="0"/>
        <v>855.94184397163122</v>
      </c>
      <c r="R38" s="369" t="s">
        <v>34</v>
      </c>
      <c r="S38" s="48">
        <v>705</v>
      </c>
      <c r="T38" s="375">
        <f>U38*100%/710737.65</f>
        <v>0.99999947941409884</v>
      </c>
      <c r="U38" s="355">
        <v>710737.28</v>
      </c>
      <c r="V38" s="437" t="s">
        <v>152</v>
      </c>
      <c r="W38" s="373" t="s">
        <v>153</v>
      </c>
    </row>
    <row r="39" spans="1:23" s="34" customFormat="1" ht="45" customHeight="1" x14ac:dyDescent="0.2">
      <c r="A39" s="353"/>
      <c r="B39" s="353"/>
      <c r="C39" s="354"/>
      <c r="D39" s="355"/>
      <c r="E39" s="356"/>
      <c r="F39" s="243" t="s">
        <v>307</v>
      </c>
      <c r="G39" s="372"/>
      <c r="H39" s="354"/>
      <c r="I39" s="354"/>
      <c r="J39" s="354"/>
      <c r="K39" s="354"/>
      <c r="L39" s="374"/>
      <c r="M39" s="367"/>
      <c r="N39" s="294">
        <v>107298.28</v>
      </c>
      <c r="O39" s="368"/>
      <c r="P39" s="371"/>
      <c r="Q39" s="290">
        <f t="shared" si="0"/>
        <v>397.40103703703704</v>
      </c>
      <c r="R39" s="369"/>
      <c r="S39" s="48">
        <v>270</v>
      </c>
      <c r="T39" s="375"/>
      <c r="U39" s="355"/>
      <c r="V39" s="437"/>
      <c r="W39" s="373"/>
    </row>
    <row r="40" spans="1:23" s="34" customFormat="1" ht="45" customHeight="1" x14ac:dyDescent="0.2">
      <c r="A40" s="353">
        <v>18</v>
      </c>
      <c r="B40" s="353" t="s">
        <v>27</v>
      </c>
      <c r="C40" s="354" t="s">
        <v>40</v>
      </c>
      <c r="D40" s="355" t="s">
        <v>552</v>
      </c>
      <c r="E40" s="356" t="s">
        <v>155</v>
      </c>
      <c r="F40" s="313" t="s">
        <v>553</v>
      </c>
      <c r="G40" s="372" t="s">
        <v>52</v>
      </c>
      <c r="H40" s="354" t="s">
        <v>55</v>
      </c>
      <c r="I40" s="354" t="s">
        <v>554</v>
      </c>
      <c r="J40" s="354" t="s">
        <v>40</v>
      </c>
      <c r="K40" s="354" t="s">
        <v>554</v>
      </c>
      <c r="L40" s="374">
        <v>350</v>
      </c>
      <c r="M40" s="367" t="s">
        <v>31</v>
      </c>
      <c r="N40" s="294">
        <v>2663715.04</v>
      </c>
      <c r="O40" s="368">
        <v>44242</v>
      </c>
      <c r="P40" s="371">
        <v>44337</v>
      </c>
      <c r="Q40" s="290">
        <f t="shared" si="0"/>
        <v>996.89934131736527</v>
      </c>
      <c r="R40" s="369" t="s">
        <v>34</v>
      </c>
      <c r="S40" s="48">
        <v>2672</v>
      </c>
      <c r="T40" s="375">
        <f>U40*100%/3191109.69</f>
        <v>1</v>
      </c>
      <c r="U40" s="355">
        <v>3191109.69</v>
      </c>
      <c r="V40" s="437" t="s">
        <v>157</v>
      </c>
      <c r="W40" s="373" t="s">
        <v>158</v>
      </c>
    </row>
    <row r="41" spans="1:23" s="34" customFormat="1" ht="45" customHeight="1" x14ac:dyDescent="0.2">
      <c r="A41" s="353"/>
      <c r="B41" s="353"/>
      <c r="C41" s="354"/>
      <c r="D41" s="355"/>
      <c r="E41" s="356"/>
      <c r="F41" s="68" t="s">
        <v>555</v>
      </c>
      <c r="G41" s="372"/>
      <c r="H41" s="354"/>
      <c r="I41" s="354"/>
      <c r="J41" s="354"/>
      <c r="K41" s="354"/>
      <c r="L41" s="374"/>
      <c r="M41" s="367"/>
      <c r="N41" s="294">
        <v>527394.65</v>
      </c>
      <c r="O41" s="368"/>
      <c r="P41" s="371"/>
      <c r="Q41" s="290">
        <f t="shared" si="0"/>
        <v>470.88808035714288</v>
      </c>
      <c r="R41" s="369"/>
      <c r="S41" s="48">
        <v>1120</v>
      </c>
      <c r="T41" s="375"/>
      <c r="U41" s="355"/>
      <c r="V41" s="437"/>
      <c r="W41" s="373"/>
    </row>
    <row r="42" spans="1:23" s="34" customFormat="1" ht="45" customHeight="1" x14ac:dyDescent="0.2">
      <c r="A42" s="354">
        <v>19</v>
      </c>
      <c r="B42" s="353" t="s">
        <v>27</v>
      </c>
      <c r="C42" s="288" t="s">
        <v>40</v>
      </c>
      <c r="D42" s="355" t="s">
        <v>556</v>
      </c>
      <c r="E42" s="356" t="s">
        <v>160</v>
      </c>
      <c r="F42" s="313" t="s">
        <v>557</v>
      </c>
      <c r="G42" s="372" t="s">
        <v>44</v>
      </c>
      <c r="H42" s="354" t="s">
        <v>48</v>
      </c>
      <c r="I42" s="354" t="s">
        <v>37</v>
      </c>
      <c r="J42" s="288" t="s">
        <v>40</v>
      </c>
      <c r="K42" s="354" t="s">
        <v>37</v>
      </c>
      <c r="L42" s="374">
        <v>250</v>
      </c>
      <c r="M42" s="367" t="s">
        <v>31</v>
      </c>
      <c r="N42" s="294">
        <v>659190.23</v>
      </c>
      <c r="O42" s="368">
        <v>44249</v>
      </c>
      <c r="P42" s="371">
        <v>44344</v>
      </c>
      <c r="Q42" s="290">
        <f t="shared" si="0"/>
        <v>858.32061197916664</v>
      </c>
      <c r="R42" s="369" t="s">
        <v>34</v>
      </c>
      <c r="S42" s="48">
        <v>768</v>
      </c>
      <c r="T42" s="375">
        <f>U42*100%/754526.71</f>
        <v>0.99999998674665869</v>
      </c>
      <c r="U42" s="355">
        <v>754526.7</v>
      </c>
      <c r="V42" s="437" t="s">
        <v>162</v>
      </c>
      <c r="W42" s="373" t="s">
        <v>163</v>
      </c>
    </row>
    <row r="43" spans="1:23" s="34" customFormat="1" ht="45" customHeight="1" x14ac:dyDescent="0.2">
      <c r="A43" s="354"/>
      <c r="B43" s="353"/>
      <c r="C43" s="288"/>
      <c r="D43" s="355"/>
      <c r="E43" s="356"/>
      <c r="F43" s="68" t="s">
        <v>555</v>
      </c>
      <c r="G43" s="372"/>
      <c r="H43" s="354"/>
      <c r="I43" s="354"/>
      <c r="J43" s="288"/>
      <c r="K43" s="354"/>
      <c r="L43" s="374"/>
      <c r="M43" s="367"/>
      <c r="N43" s="294">
        <v>95336.47</v>
      </c>
      <c r="O43" s="368"/>
      <c r="P43" s="371"/>
      <c r="Q43" s="290">
        <f t="shared" si="0"/>
        <v>397.23529166666668</v>
      </c>
      <c r="R43" s="369"/>
      <c r="S43" s="48">
        <v>240</v>
      </c>
      <c r="T43" s="375"/>
      <c r="U43" s="355"/>
      <c r="V43" s="437"/>
      <c r="W43" s="373"/>
    </row>
    <row r="44" spans="1:23" s="34" customFormat="1" ht="45" customHeight="1" x14ac:dyDescent="0.2">
      <c r="A44" s="354">
        <v>20</v>
      </c>
      <c r="B44" s="353" t="s">
        <v>27</v>
      </c>
      <c r="C44" s="353" t="s">
        <v>40</v>
      </c>
      <c r="D44" s="355" t="s">
        <v>558</v>
      </c>
      <c r="E44" s="356" t="s">
        <v>166</v>
      </c>
      <c r="F44" s="313" t="s">
        <v>559</v>
      </c>
      <c r="G44" s="372" t="s">
        <v>52</v>
      </c>
      <c r="H44" s="354" t="s">
        <v>36</v>
      </c>
      <c r="I44" s="354" t="s">
        <v>33</v>
      </c>
      <c r="J44" s="353" t="s">
        <v>40</v>
      </c>
      <c r="K44" s="354" t="s">
        <v>33</v>
      </c>
      <c r="L44" s="370">
        <v>180</v>
      </c>
      <c r="M44" s="367" t="s">
        <v>31</v>
      </c>
      <c r="N44" s="294">
        <v>518304.96</v>
      </c>
      <c r="O44" s="371">
        <v>44263</v>
      </c>
      <c r="P44" s="368">
        <v>44365</v>
      </c>
      <c r="Q44" s="290">
        <f t="shared" si="0"/>
        <v>898.2754939341421</v>
      </c>
      <c r="R44" s="376" t="s">
        <v>34</v>
      </c>
      <c r="S44" s="67">
        <v>577</v>
      </c>
      <c r="T44" s="375">
        <f>U44*100%/633928.16</f>
        <v>1</v>
      </c>
      <c r="U44" s="355">
        <v>633928.16</v>
      </c>
      <c r="V44" s="437" t="s">
        <v>168</v>
      </c>
      <c r="W44" s="373" t="s">
        <v>46</v>
      </c>
    </row>
    <row r="45" spans="1:23" s="34" customFormat="1" ht="45" customHeight="1" x14ac:dyDescent="0.2">
      <c r="A45" s="354"/>
      <c r="B45" s="353"/>
      <c r="C45" s="353"/>
      <c r="D45" s="355"/>
      <c r="E45" s="356"/>
      <c r="F45" s="68" t="s">
        <v>555</v>
      </c>
      <c r="G45" s="372"/>
      <c r="H45" s="354"/>
      <c r="I45" s="354"/>
      <c r="J45" s="353"/>
      <c r="K45" s="354"/>
      <c r="L45" s="370"/>
      <c r="M45" s="367"/>
      <c r="N45" s="294">
        <v>115623.2</v>
      </c>
      <c r="O45" s="371"/>
      <c r="P45" s="368"/>
      <c r="Q45" s="290">
        <f t="shared" si="0"/>
        <v>436.31396226415092</v>
      </c>
      <c r="R45" s="376"/>
      <c r="S45" s="67">
        <v>265</v>
      </c>
      <c r="T45" s="375"/>
      <c r="U45" s="355"/>
      <c r="V45" s="437"/>
      <c r="W45" s="373"/>
    </row>
    <row r="46" spans="1:23" s="34" customFormat="1" ht="45" customHeight="1" x14ac:dyDescent="0.2">
      <c r="A46" s="353">
        <v>21</v>
      </c>
      <c r="B46" s="353" t="s">
        <v>27</v>
      </c>
      <c r="C46" s="353" t="s">
        <v>40</v>
      </c>
      <c r="D46" s="377" t="s">
        <v>560</v>
      </c>
      <c r="E46" s="356" t="s">
        <v>170</v>
      </c>
      <c r="F46" s="313" t="s">
        <v>561</v>
      </c>
      <c r="G46" s="372" t="s">
        <v>29</v>
      </c>
      <c r="H46" s="354" t="s">
        <v>562</v>
      </c>
      <c r="I46" s="353" t="s">
        <v>30</v>
      </c>
      <c r="J46" s="353" t="s">
        <v>40</v>
      </c>
      <c r="K46" s="353" t="s">
        <v>30</v>
      </c>
      <c r="L46" s="370">
        <v>150</v>
      </c>
      <c r="M46" s="367" t="s">
        <v>31</v>
      </c>
      <c r="N46" s="294">
        <v>196125</v>
      </c>
      <c r="O46" s="371">
        <v>44256</v>
      </c>
      <c r="P46" s="371">
        <v>44330</v>
      </c>
      <c r="Q46" s="290">
        <f t="shared" si="0"/>
        <v>163.4375</v>
      </c>
      <c r="R46" s="376" t="s">
        <v>34</v>
      </c>
      <c r="S46" s="48">
        <v>1200</v>
      </c>
      <c r="T46" s="375">
        <f>U46*100%/359416.98</f>
        <v>0.88053430308161851</v>
      </c>
      <c r="U46" s="355">
        <v>316478.98</v>
      </c>
      <c r="V46" s="437" t="s">
        <v>172</v>
      </c>
      <c r="W46" s="373" t="s">
        <v>173</v>
      </c>
    </row>
    <row r="47" spans="1:23" s="34" customFormat="1" ht="45" customHeight="1" x14ac:dyDescent="0.2">
      <c r="A47" s="353"/>
      <c r="B47" s="353"/>
      <c r="C47" s="353"/>
      <c r="D47" s="377"/>
      <c r="E47" s="356"/>
      <c r="F47" s="68" t="s">
        <v>563</v>
      </c>
      <c r="G47" s="372"/>
      <c r="H47" s="354"/>
      <c r="I47" s="353"/>
      <c r="J47" s="353"/>
      <c r="K47" s="353"/>
      <c r="L47" s="370"/>
      <c r="M47" s="367"/>
      <c r="N47" s="294">
        <v>151800</v>
      </c>
      <c r="O47" s="371"/>
      <c r="P47" s="371"/>
      <c r="Q47" s="290">
        <f t="shared" si="0"/>
        <v>115</v>
      </c>
      <c r="R47" s="376"/>
      <c r="S47" s="48">
        <v>1320</v>
      </c>
      <c r="T47" s="375"/>
      <c r="U47" s="355"/>
      <c r="V47" s="437"/>
      <c r="W47" s="373"/>
    </row>
    <row r="48" spans="1:23" s="34" customFormat="1" ht="45" customHeight="1" x14ac:dyDescent="0.2">
      <c r="A48" s="353">
        <v>22</v>
      </c>
      <c r="B48" s="353" t="s">
        <v>27</v>
      </c>
      <c r="C48" s="354" t="s">
        <v>47</v>
      </c>
      <c r="D48" s="355" t="s">
        <v>564</v>
      </c>
      <c r="E48" s="356" t="s">
        <v>176</v>
      </c>
      <c r="F48" s="313" t="s">
        <v>565</v>
      </c>
      <c r="G48" s="372" t="s">
        <v>51</v>
      </c>
      <c r="H48" s="354" t="s">
        <v>43</v>
      </c>
      <c r="I48" s="354" t="s">
        <v>33</v>
      </c>
      <c r="J48" s="354" t="s">
        <v>47</v>
      </c>
      <c r="K48" s="354" t="s">
        <v>33</v>
      </c>
      <c r="L48" s="374">
        <v>600</v>
      </c>
      <c r="M48" s="367" t="s">
        <v>31</v>
      </c>
      <c r="N48" s="294">
        <v>2202809.4900000002</v>
      </c>
      <c r="O48" s="368">
        <v>44242</v>
      </c>
      <c r="P48" s="371">
        <v>44372</v>
      </c>
      <c r="Q48" s="290">
        <f t="shared" si="0"/>
        <v>1105.8280572289157</v>
      </c>
      <c r="R48" s="369" t="s">
        <v>34</v>
      </c>
      <c r="S48" s="48">
        <v>1992</v>
      </c>
      <c r="T48" s="375">
        <f>U48*100%/2207724.08</f>
        <v>0.99777391113114111</v>
      </c>
      <c r="U48" s="355">
        <v>2202809.4900000002</v>
      </c>
      <c r="V48" s="437" t="s">
        <v>178</v>
      </c>
      <c r="W48" s="373" t="s">
        <v>179</v>
      </c>
    </row>
    <row r="49" spans="1:23" s="34" customFormat="1" ht="45" customHeight="1" x14ac:dyDescent="0.2">
      <c r="A49" s="353"/>
      <c r="B49" s="353"/>
      <c r="C49" s="354"/>
      <c r="D49" s="355"/>
      <c r="E49" s="356"/>
      <c r="F49" s="68" t="s">
        <v>307</v>
      </c>
      <c r="G49" s="372"/>
      <c r="H49" s="354"/>
      <c r="I49" s="354"/>
      <c r="J49" s="354"/>
      <c r="K49" s="354"/>
      <c r="L49" s="374"/>
      <c r="M49" s="367"/>
      <c r="N49" s="294"/>
      <c r="O49" s="368"/>
      <c r="P49" s="371"/>
      <c r="Q49" s="290">
        <f t="shared" si="0"/>
        <v>0</v>
      </c>
      <c r="R49" s="369"/>
      <c r="S49" s="48">
        <v>801</v>
      </c>
      <c r="T49" s="375"/>
      <c r="U49" s="355"/>
      <c r="V49" s="437"/>
      <c r="W49" s="373"/>
    </row>
    <row r="50" spans="1:23" s="34" customFormat="1" ht="45" customHeight="1" x14ac:dyDescent="0.2">
      <c r="A50" s="281">
        <v>23</v>
      </c>
      <c r="B50" s="281" t="s">
        <v>27</v>
      </c>
      <c r="C50" s="288" t="s">
        <v>47</v>
      </c>
      <c r="D50" s="294" t="s">
        <v>566</v>
      </c>
      <c r="E50" s="296" t="s">
        <v>181</v>
      </c>
      <c r="F50" s="313" t="s">
        <v>567</v>
      </c>
      <c r="G50" s="302" t="s">
        <v>568</v>
      </c>
      <c r="H50" s="288" t="s">
        <v>48</v>
      </c>
      <c r="I50" s="288" t="s">
        <v>33</v>
      </c>
      <c r="J50" s="288" t="s">
        <v>47</v>
      </c>
      <c r="K50" s="288" t="s">
        <v>33</v>
      </c>
      <c r="L50" s="295">
        <v>180</v>
      </c>
      <c r="M50" s="244" t="s">
        <v>31</v>
      </c>
      <c r="N50" s="294">
        <v>672044.43</v>
      </c>
      <c r="O50" s="284">
        <v>44207</v>
      </c>
      <c r="P50" s="291">
        <v>44274</v>
      </c>
      <c r="Q50" s="290">
        <f t="shared" si="0"/>
        <v>224014.81000000003</v>
      </c>
      <c r="R50" s="285" t="s">
        <v>54</v>
      </c>
      <c r="S50" s="48">
        <v>3</v>
      </c>
      <c r="T50" s="293">
        <f>U50*100%/N50</f>
        <v>1</v>
      </c>
      <c r="U50" s="294">
        <v>672044.43</v>
      </c>
      <c r="V50" s="334" t="s">
        <v>569</v>
      </c>
      <c r="W50" s="280" t="s">
        <v>570</v>
      </c>
    </row>
    <row r="51" spans="1:23" s="34" customFormat="1" ht="45" customHeight="1" x14ac:dyDescent="0.2">
      <c r="A51" s="353">
        <v>24</v>
      </c>
      <c r="B51" s="353" t="s">
        <v>27</v>
      </c>
      <c r="C51" s="354" t="s">
        <v>47</v>
      </c>
      <c r="D51" s="355" t="s">
        <v>571</v>
      </c>
      <c r="E51" s="356" t="s">
        <v>187</v>
      </c>
      <c r="F51" s="313" t="s">
        <v>572</v>
      </c>
      <c r="G51" s="372" t="s">
        <v>42</v>
      </c>
      <c r="H51" s="354" t="s">
        <v>45</v>
      </c>
      <c r="I51" s="354" t="s">
        <v>41</v>
      </c>
      <c r="J51" s="354" t="s">
        <v>47</v>
      </c>
      <c r="K51" s="354" t="s">
        <v>41</v>
      </c>
      <c r="L51" s="374">
        <v>185</v>
      </c>
      <c r="M51" s="367" t="s">
        <v>31</v>
      </c>
      <c r="N51" s="294">
        <v>842067.85</v>
      </c>
      <c r="O51" s="368">
        <v>44230</v>
      </c>
      <c r="P51" s="371">
        <v>44338</v>
      </c>
      <c r="Q51" s="290">
        <f t="shared" si="0"/>
        <v>933.55637472283809</v>
      </c>
      <c r="R51" s="369" t="s">
        <v>39</v>
      </c>
      <c r="S51" s="48">
        <v>902</v>
      </c>
      <c r="T51" s="375">
        <f>U51*100%/1005073.35</f>
        <v>0.8439956546455043</v>
      </c>
      <c r="U51" s="355">
        <v>848277.54</v>
      </c>
      <c r="V51" s="437" t="s">
        <v>189</v>
      </c>
      <c r="W51" s="373" t="s">
        <v>190</v>
      </c>
    </row>
    <row r="52" spans="1:23" s="34" customFormat="1" ht="45" customHeight="1" x14ac:dyDescent="0.2">
      <c r="A52" s="353"/>
      <c r="B52" s="353"/>
      <c r="C52" s="354"/>
      <c r="D52" s="355"/>
      <c r="E52" s="356"/>
      <c r="F52" s="68" t="s">
        <v>545</v>
      </c>
      <c r="G52" s="372"/>
      <c r="H52" s="354"/>
      <c r="I52" s="354"/>
      <c r="J52" s="354"/>
      <c r="K52" s="354"/>
      <c r="L52" s="374"/>
      <c r="M52" s="367"/>
      <c r="N52" s="294">
        <v>163005.5</v>
      </c>
      <c r="O52" s="368"/>
      <c r="P52" s="371"/>
      <c r="Q52" s="290">
        <f t="shared" si="0"/>
        <v>391.84014423076923</v>
      </c>
      <c r="R52" s="369"/>
      <c r="S52" s="48">
        <v>416</v>
      </c>
      <c r="T52" s="375"/>
      <c r="U52" s="355"/>
      <c r="V52" s="437"/>
      <c r="W52" s="373"/>
    </row>
    <row r="53" spans="1:23" s="34" customFormat="1" ht="45" customHeight="1" x14ac:dyDescent="0.2">
      <c r="A53" s="353">
        <v>25</v>
      </c>
      <c r="B53" s="353" t="s">
        <v>27</v>
      </c>
      <c r="C53" s="354" t="s">
        <v>47</v>
      </c>
      <c r="D53" s="355" t="s">
        <v>573</v>
      </c>
      <c r="E53" s="356" t="s">
        <v>192</v>
      </c>
      <c r="F53" s="313" t="s">
        <v>574</v>
      </c>
      <c r="G53" s="372" t="s">
        <v>42</v>
      </c>
      <c r="H53" s="354" t="s">
        <v>45</v>
      </c>
      <c r="I53" s="354" t="s">
        <v>41</v>
      </c>
      <c r="J53" s="354" t="s">
        <v>47</v>
      </c>
      <c r="K53" s="354" t="s">
        <v>41</v>
      </c>
      <c r="L53" s="374">
        <v>250</v>
      </c>
      <c r="M53" s="367" t="s">
        <v>31</v>
      </c>
      <c r="N53" s="294">
        <v>1506188.2</v>
      </c>
      <c r="O53" s="368">
        <v>44256</v>
      </c>
      <c r="P53" s="371">
        <v>44372</v>
      </c>
      <c r="Q53" s="290">
        <f t="shared" si="0"/>
        <v>927.45578817733985</v>
      </c>
      <c r="R53" s="369" t="s">
        <v>34</v>
      </c>
      <c r="S53" s="48">
        <v>1624</v>
      </c>
      <c r="T53" s="375">
        <f>U53*100%/1723093.24</f>
        <v>0.97564720293371943</v>
      </c>
      <c r="U53" s="355">
        <v>1681131.1</v>
      </c>
      <c r="V53" s="437" t="s">
        <v>194</v>
      </c>
      <c r="W53" s="373" t="s">
        <v>195</v>
      </c>
    </row>
    <row r="54" spans="1:23" s="34" customFormat="1" ht="23.45" customHeight="1" x14ac:dyDescent="0.2">
      <c r="A54" s="353"/>
      <c r="B54" s="353"/>
      <c r="C54" s="354"/>
      <c r="D54" s="355"/>
      <c r="E54" s="356"/>
      <c r="F54" s="68" t="s">
        <v>400</v>
      </c>
      <c r="G54" s="372"/>
      <c r="H54" s="354"/>
      <c r="I54" s="354"/>
      <c r="J54" s="354"/>
      <c r="K54" s="354"/>
      <c r="L54" s="374"/>
      <c r="M54" s="367"/>
      <c r="N54" s="294">
        <v>246345</v>
      </c>
      <c r="O54" s="368"/>
      <c r="P54" s="371"/>
      <c r="Q54" s="290">
        <f t="shared" si="0"/>
        <v>392.26910828025478</v>
      </c>
      <c r="R54" s="369"/>
      <c r="S54" s="48">
        <v>628</v>
      </c>
      <c r="T54" s="375"/>
      <c r="U54" s="355"/>
      <c r="V54" s="437"/>
      <c r="W54" s="373"/>
    </row>
    <row r="55" spans="1:23" s="34" customFormat="1" ht="23.45" customHeight="1" x14ac:dyDescent="0.2">
      <c r="A55" s="353">
        <v>26</v>
      </c>
      <c r="B55" s="353" t="s">
        <v>27</v>
      </c>
      <c r="C55" s="354" t="s">
        <v>40</v>
      </c>
      <c r="D55" s="355" t="s">
        <v>575</v>
      </c>
      <c r="E55" s="356" t="s">
        <v>197</v>
      </c>
      <c r="F55" s="313" t="s">
        <v>576</v>
      </c>
      <c r="G55" s="372" t="s">
        <v>29</v>
      </c>
      <c r="H55" s="354" t="s">
        <v>45</v>
      </c>
      <c r="I55" s="354" t="s">
        <v>35</v>
      </c>
      <c r="J55" s="354" t="s">
        <v>40</v>
      </c>
      <c r="K55" s="354" t="s">
        <v>35</v>
      </c>
      <c r="L55" s="374">
        <v>450</v>
      </c>
      <c r="M55" s="367" t="s">
        <v>31</v>
      </c>
      <c r="N55" s="294">
        <v>151643.1</v>
      </c>
      <c r="O55" s="368">
        <v>44230</v>
      </c>
      <c r="P55" s="371">
        <v>44358</v>
      </c>
      <c r="Q55" s="290">
        <f t="shared" si="0"/>
        <v>150.43958333333333</v>
      </c>
      <c r="R55" s="369" t="s">
        <v>34</v>
      </c>
      <c r="S55" s="48">
        <v>1008</v>
      </c>
      <c r="T55" s="375">
        <f>U55*100%/579923.1</f>
        <v>1</v>
      </c>
      <c r="U55" s="355">
        <v>579923.1</v>
      </c>
      <c r="V55" s="437" t="s">
        <v>199</v>
      </c>
      <c r="W55" s="373" t="s">
        <v>200</v>
      </c>
    </row>
    <row r="56" spans="1:23" s="34" customFormat="1" ht="23.45" customHeight="1" x14ac:dyDescent="0.2">
      <c r="A56" s="353"/>
      <c r="B56" s="353"/>
      <c r="C56" s="354"/>
      <c r="D56" s="355"/>
      <c r="E56" s="356"/>
      <c r="F56" s="299" t="s">
        <v>201</v>
      </c>
      <c r="G56" s="372"/>
      <c r="H56" s="354"/>
      <c r="I56" s="354"/>
      <c r="J56" s="354"/>
      <c r="K56" s="354"/>
      <c r="L56" s="374"/>
      <c r="M56" s="367"/>
      <c r="N56" s="69">
        <v>195640</v>
      </c>
      <c r="O56" s="368"/>
      <c r="P56" s="371"/>
      <c r="Q56" s="290">
        <f t="shared" si="0"/>
        <v>174.67857142857142</v>
      </c>
      <c r="R56" s="369"/>
      <c r="S56" s="48">
        <v>1120</v>
      </c>
      <c r="T56" s="375"/>
      <c r="U56" s="355"/>
      <c r="V56" s="437"/>
      <c r="W56" s="373"/>
    </row>
    <row r="57" spans="1:23" s="34" customFormat="1" ht="23.45" customHeight="1" x14ac:dyDescent="0.2">
      <c r="A57" s="353"/>
      <c r="B57" s="353"/>
      <c r="C57" s="354"/>
      <c r="D57" s="355"/>
      <c r="E57" s="356"/>
      <c r="F57" s="299" t="s">
        <v>577</v>
      </c>
      <c r="G57" s="372"/>
      <c r="H57" s="354"/>
      <c r="I57" s="354"/>
      <c r="J57" s="354"/>
      <c r="K57" s="354"/>
      <c r="L57" s="374"/>
      <c r="M57" s="367"/>
      <c r="N57" s="70">
        <v>115200</v>
      </c>
      <c r="O57" s="368"/>
      <c r="P57" s="371"/>
      <c r="Q57" s="290">
        <f t="shared" si="0"/>
        <v>169.41176470588235</v>
      </c>
      <c r="R57" s="369"/>
      <c r="S57" s="71">
        <v>680</v>
      </c>
      <c r="T57" s="375"/>
      <c r="U57" s="355"/>
      <c r="V57" s="437"/>
      <c r="W57" s="373"/>
    </row>
    <row r="58" spans="1:23" s="1" customFormat="1" ht="71.25" customHeight="1" x14ac:dyDescent="0.2">
      <c r="A58" s="353"/>
      <c r="B58" s="353"/>
      <c r="C58" s="354"/>
      <c r="D58" s="355"/>
      <c r="E58" s="356"/>
      <c r="F58" s="299" t="s">
        <v>203</v>
      </c>
      <c r="G58" s="372"/>
      <c r="H58" s="354"/>
      <c r="I58" s="354"/>
      <c r="J58" s="354"/>
      <c r="K58" s="354"/>
      <c r="L58" s="374"/>
      <c r="M58" s="367"/>
      <c r="N58" s="70">
        <v>117440</v>
      </c>
      <c r="O58" s="368"/>
      <c r="P58" s="371"/>
      <c r="Q58" s="290"/>
      <c r="R58" s="369"/>
      <c r="S58" s="71">
        <v>696</v>
      </c>
      <c r="T58" s="375"/>
      <c r="U58" s="355"/>
      <c r="V58" s="437"/>
      <c r="W58" s="373"/>
    </row>
    <row r="59" spans="1:23" s="1" customFormat="1" ht="18.75" customHeight="1" x14ac:dyDescent="0.2">
      <c r="A59" s="354">
        <v>27</v>
      </c>
      <c r="B59" s="353" t="s">
        <v>27</v>
      </c>
      <c r="C59" s="353" t="s">
        <v>49</v>
      </c>
      <c r="D59" s="377" t="s">
        <v>578</v>
      </c>
      <c r="E59" s="354">
        <v>1201</v>
      </c>
      <c r="F59" s="331" t="s">
        <v>579</v>
      </c>
      <c r="G59" s="372" t="s">
        <v>101</v>
      </c>
      <c r="H59" s="354" t="s">
        <v>43</v>
      </c>
      <c r="I59" s="354" t="s">
        <v>33</v>
      </c>
      <c r="J59" s="353" t="s">
        <v>49</v>
      </c>
      <c r="K59" s="354" t="s">
        <v>33</v>
      </c>
      <c r="L59" s="370">
        <v>150</v>
      </c>
      <c r="M59" s="353" t="s">
        <v>31</v>
      </c>
      <c r="N59" s="289">
        <v>141331.13</v>
      </c>
      <c r="O59" s="371">
        <v>44263</v>
      </c>
      <c r="P59" s="368">
        <v>44358</v>
      </c>
      <c r="Q59" s="290">
        <f t="shared" si="0"/>
        <v>807.60645714285715</v>
      </c>
      <c r="R59" s="376" t="s">
        <v>34</v>
      </c>
      <c r="S59" s="48">
        <v>175</v>
      </c>
      <c r="T59" s="463">
        <f>U59*100%/227505.82</f>
        <v>1</v>
      </c>
      <c r="U59" s="377">
        <v>227505.82</v>
      </c>
      <c r="V59" s="437" t="s">
        <v>102</v>
      </c>
      <c r="W59" s="378" t="s">
        <v>103</v>
      </c>
    </row>
    <row r="60" spans="1:23" s="1" customFormat="1" ht="18.75" customHeight="1" x14ac:dyDescent="0.2">
      <c r="A60" s="354"/>
      <c r="B60" s="353"/>
      <c r="C60" s="353"/>
      <c r="D60" s="377"/>
      <c r="E60" s="354"/>
      <c r="F60" s="246" t="s">
        <v>444</v>
      </c>
      <c r="G60" s="372"/>
      <c r="H60" s="354"/>
      <c r="I60" s="354"/>
      <c r="J60" s="353"/>
      <c r="K60" s="354"/>
      <c r="L60" s="370"/>
      <c r="M60" s="353"/>
      <c r="N60" s="289">
        <v>86174.63</v>
      </c>
      <c r="O60" s="371"/>
      <c r="P60" s="368"/>
      <c r="Q60" s="290">
        <f t="shared" si="0"/>
        <v>489.62857954545456</v>
      </c>
      <c r="R60" s="376"/>
      <c r="S60" s="48">
        <v>176</v>
      </c>
      <c r="T60" s="463"/>
      <c r="U60" s="377"/>
      <c r="V60" s="437"/>
      <c r="W60" s="378"/>
    </row>
    <row r="61" spans="1:23" s="1" customFormat="1" ht="45" customHeight="1" x14ac:dyDescent="0.2">
      <c r="A61" s="354">
        <v>28</v>
      </c>
      <c r="B61" s="281" t="s">
        <v>27</v>
      </c>
      <c r="C61" s="353" t="s">
        <v>49</v>
      </c>
      <c r="D61" s="289" t="s">
        <v>580</v>
      </c>
      <c r="E61" s="354">
        <v>1202</v>
      </c>
      <c r="F61" s="331" t="s">
        <v>581</v>
      </c>
      <c r="G61" s="372" t="s">
        <v>101</v>
      </c>
      <c r="H61" s="288" t="s">
        <v>43</v>
      </c>
      <c r="I61" s="354" t="s">
        <v>33</v>
      </c>
      <c r="J61" s="353" t="s">
        <v>49</v>
      </c>
      <c r="K61" s="354" t="s">
        <v>33</v>
      </c>
      <c r="L61" s="370">
        <v>150</v>
      </c>
      <c r="M61" s="353" t="s">
        <v>31</v>
      </c>
      <c r="N61" s="289">
        <v>141426.21</v>
      </c>
      <c r="O61" s="371">
        <v>44263</v>
      </c>
      <c r="P61" s="368">
        <v>44358</v>
      </c>
      <c r="Q61" s="290">
        <f t="shared" si="0"/>
        <v>982.12645833333329</v>
      </c>
      <c r="R61" s="376" t="s">
        <v>34</v>
      </c>
      <c r="S61" s="48">
        <v>144</v>
      </c>
      <c r="T61" s="463">
        <f>U61*100%/241594.09</f>
        <v>1</v>
      </c>
      <c r="U61" s="377">
        <v>241594.09</v>
      </c>
      <c r="V61" s="437" t="s">
        <v>108</v>
      </c>
      <c r="W61" s="378" t="s">
        <v>109</v>
      </c>
    </row>
    <row r="62" spans="1:23" s="1" customFormat="1" ht="45" customHeight="1" x14ac:dyDescent="0.2">
      <c r="A62" s="354"/>
      <c r="B62" s="281"/>
      <c r="C62" s="353"/>
      <c r="D62" s="289"/>
      <c r="E62" s="354"/>
      <c r="F62" s="246" t="s">
        <v>582</v>
      </c>
      <c r="G62" s="372"/>
      <c r="H62" s="288"/>
      <c r="I62" s="354"/>
      <c r="J62" s="353"/>
      <c r="K62" s="354"/>
      <c r="L62" s="370"/>
      <c r="M62" s="353"/>
      <c r="N62" s="289">
        <v>100167.88</v>
      </c>
      <c r="O62" s="371"/>
      <c r="P62" s="368"/>
      <c r="Q62" s="290">
        <f t="shared" si="0"/>
        <v>764.6403053435115</v>
      </c>
      <c r="R62" s="376"/>
      <c r="S62" s="48">
        <v>131</v>
      </c>
      <c r="T62" s="463"/>
      <c r="U62" s="377"/>
      <c r="V62" s="437"/>
      <c r="W62" s="378"/>
    </row>
    <row r="63" spans="1:23" s="1" customFormat="1" ht="45" customHeight="1" x14ac:dyDescent="0.2">
      <c r="A63" s="281">
        <v>29</v>
      </c>
      <c r="B63" s="281" t="s">
        <v>27</v>
      </c>
      <c r="C63" s="281" t="s">
        <v>49</v>
      </c>
      <c r="D63" s="289" t="s">
        <v>583</v>
      </c>
      <c r="E63" s="281">
        <v>1203</v>
      </c>
      <c r="F63" s="331" t="s">
        <v>584</v>
      </c>
      <c r="G63" s="299" t="s">
        <v>42</v>
      </c>
      <c r="H63" s="288" t="s">
        <v>45</v>
      </c>
      <c r="I63" s="288" t="s">
        <v>41</v>
      </c>
      <c r="J63" s="281" t="s">
        <v>49</v>
      </c>
      <c r="K63" s="288" t="s">
        <v>41</v>
      </c>
      <c r="L63" s="282">
        <v>150</v>
      </c>
      <c r="M63" s="281" t="s">
        <v>31</v>
      </c>
      <c r="N63" s="289">
        <v>295365.78000000003</v>
      </c>
      <c r="O63" s="284">
        <v>44207</v>
      </c>
      <c r="P63" s="284">
        <v>44274</v>
      </c>
      <c r="Q63" s="290">
        <f t="shared" si="0"/>
        <v>1284.199043478261</v>
      </c>
      <c r="R63" s="285" t="s">
        <v>34</v>
      </c>
      <c r="S63" s="48">
        <v>230</v>
      </c>
      <c r="T63" s="463">
        <f>U63*100%/N63</f>
        <v>1</v>
      </c>
      <c r="U63" s="289">
        <v>295365.78000000003</v>
      </c>
      <c r="V63" s="334" t="s">
        <v>211</v>
      </c>
      <c r="W63" s="280" t="s">
        <v>132</v>
      </c>
    </row>
    <row r="64" spans="1:23" s="1" customFormat="1" ht="45" customHeight="1" x14ac:dyDescent="0.2">
      <c r="A64" s="353">
        <v>30</v>
      </c>
      <c r="B64" s="353" t="s">
        <v>27</v>
      </c>
      <c r="C64" s="353" t="s">
        <v>49</v>
      </c>
      <c r="D64" s="377" t="s">
        <v>585</v>
      </c>
      <c r="E64" s="353">
        <v>1204</v>
      </c>
      <c r="F64" s="331" t="s">
        <v>586</v>
      </c>
      <c r="G64" s="372" t="s">
        <v>44</v>
      </c>
      <c r="H64" s="354" t="s">
        <v>587</v>
      </c>
      <c r="I64" s="372" t="s">
        <v>35</v>
      </c>
      <c r="J64" s="353" t="s">
        <v>49</v>
      </c>
      <c r="K64" s="372" t="s">
        <v>35</v>
      </c>
      <c r="L64" s="370">
        <v>450</v>
      </c>
      <c r="M64" s="353" t="s">
        <v>31</v>
      </c>
      <c r="N64" s="289">
        <v>307563.84000000003</v>
      </c>
      <c r="O64" s="368">
        <v>44228</v>
      </c>
      <c r="P64" s="368">
        <v>44323</v>
      </c>
      <c r="Q64" s="290">
        <f t="shared" si="0"/>
        <v>803.03874673629252</v>
      </c>
      <c r="R64" s="369" t="s">
        <v>39</v>
      </c>
      <c r="S64" s="48">
        <v>383</v>
      </c>
      <c r="T64" s="463">
        <f>U64*100%/430560.24</f>
        <v>1</v>
      </c>
      <c r="U64" s="377">
        <v>430560.24</v>
      </c>
      <c r="V64" s="437" t="s">
        <v>126</v>
      </c>
      <c r="W64" s="373" t="s">
        <v>127</v>
      </c>
    </row>
    <row r="65" spans="1:23" s="1" customFormat="1" ht="45" customHeight="1" x14ac:dyDescent="0.2">
      <c r="A65" s="353"/>
      <c r="B65" s="353"/>
      <c r="C65" s="353"/>
      <c r="D65" s="377"/>
      <c r="E65" s="353"/>
      <c r="F65" s="246" t="s">
        <v>582</v>
      </c>
      <c r="G65" s="372"/>
      <c r="H65" s="354"/>
      <c r="I65" s="372"/>
      <c r="J65" s="353"/>
      <c r="K65" s="372"/>
      <c r="L65" s="370"/>
      <c r="M65" s="353"/>
      <c r="N65" s="289">
        <v>122996.4</v>
      </c>
      <c r="O65" s="368"/>
      <c r="P65" s="368"/>
      <c r="Q65" s="290">
        <f t="shared" si="0"/>
        <v>384.36374999999998</v>
      </c>
      <c r="R65" s="369"/>
      <c r="S65" s="48">
        <v>320</v>
      </c>
      <c r="T65" s="463"/>
      <c r="U65" s="377"/>
      <c r="V65" s="437"/>
      <c r="W65" s="373"/>
    </row>
    <row r="66" spans="1:23" s="1" customFormat="1" ht="45" customHeight="1" x14ac:dyDescent="0.2">
      <c r="A66" s="353">
        <v>31</v>
      </c>
      <c r="B66" s="353" t="s">
        <v>27</v>
      </c>
      <c r="C66" s="354" t="s">
        <v>49</v>
      </c>
      <c r="D66" s="377" t="s">
        <v>588</v>
      </c>
      <c r="E66" s="353">
        <v>1205</v>
      </c>
      <c r="F66" s="331" t="s">
        <v>589</v>
      </c>
      <c r="G66" s="372" t="s">
        <v>52</v>
      </c>
      <c r="H66" s="354" t="s">
        <v>55</v>
      </c>
      <c r="I66" s="372" t="s">
        <v>50</v>
      </c>
      <c r="J66" s="354" t="s">
        <v>49</v>
      </c>
      <c r="K66" s="372" t="s">
        <v>50</v>
      </c>
      <c r="L66" s="370">
        <v>250</v>
      </c>
      <c r="M66" s="354" t="s">
        <v>31</v>
      </c>
      <c r="N66" s="289">
        <v>263816</v>
      </c>
      <c r="O66" s="368">
        <v>44221</v>
      </c>
      <c r="P66" s="368">
        <v>44302</v>
      </c>
      <c r="Q66" s="290">
        <f t="shared" si="0"/>
        <v>879.38666666666666</v>
      </c>
      <c r="R66" s="369" t="s">
        <v>34</v>
      </c>
      <c r="S66" s="48">
        <v>300</v>
      </c>
      <c r="T66" s="463">
        <f>U66*100%/472705.12</f>
        <v>0.76384626424185964</v>
      </c>
      <c r="U66" s="377">
        <v>361074.04</v>
      </c>
      <c r="V66" s="437" t="s">
        <v>216</v>
      </c>
      <c r="W66" s="373" t="s">
        <v>143</v>
      </c>
    </row>
    <row r="67" spans="1:23" s="1" customFormat="1" ht="45" customHeight="1" x14ac:dyDescent="0.2">
      <c r="A67" s="353"/>
      <c r="B67" s="353"/>
      <c r="C67" s="354"/>
      <c r="D67" s="377"/>
      <c r="E67" s="353"/>
      <c r="F67" s="246" t="s">
        <v>499</v>
      </c>
      <c r="G67" s="372"/>
      <c r="H67" s="354"/>
      <c r="I67" s="372"/>
      <c r="J67" s="354"/>
      <c r="K67" s="372"/>
      <c r="L67" s="370"/>
      <c r="M67" s="354"/>
      <c r="N67" s="289">
        <v>217866.82</v>
      </c>
      <c r="O67" s="368"/>
      <c r="P67" s="368"/>
      <c r="Q67" s="290">
        <f t="shared" si="0"/>
        <v>606.87136490250703</v>
      </c>
      <c r="R67" s="369"/>
      <c r="S67" s="48">
        <v>359</v>
      </c>
      <c r="T67" s="463"/>
      <c r="U67" s="377"/>
      <c r="V67" s="437"/>
      <c r="W67" s="373"/>
    </row>
    <row r="68" spans="1:23" s="1" customFormat="1" ht="45" customHeight="1" x14ac:dyDescent="0.2">
      <c r="A68" s="353">
        <v>32</v>
      </c>
      <c r="B68" s="353" t="s">
        <v>27</v>
      </c>
      <c r="C68" s="353" t="s">
        <v>49</v>
      </c>
      <c r="D68" s="377" t="s">
        <v>590</v>
      </c>
      <c r="E68" s="353">
        <v>1206</v>
      </c>
      <c r="F68" s="331" t="s">
        <v>591</v>
      </c>
      <c r="G68" s="372" t="s">
        <v>44</v>
      </c>
      <c r="H68" s="354" t="s">
        <v>48</v>
      </c>
      <c r="I68" s="372" t="s">
        <v>37</v>
      </c>
      <c r="J68" s="353" t="s">
        <v>49</v>
      </c>
      <c r="K68" s="372" t="s">
        <v>37</v>
      </c>
      <c r="L68" s="370">
        <v>150</v>
      </c>
      <c r="M68" s="353" t="s">
        <v>31</v>
      </c>
      <c r="N68" s="289">
        <v>141985.74</v>
      </c>
      <c r="O68" s="368">
        <v>44228</v>
      </c>
      <c r="P68" s="368">
        <v>44309</v>
      </c>
      <c r="Q68" s="290">
        <f t="shared" si="0"/>
        <v>660.39879069767437</v>
      </c>
      <c r="R68" s="369" t="s">
        <v>34</v>
      </c>
      <c r="S68" s="48">
        <v>215</v>
      </c>
      <c r="T68" s="463">
        <f>U68*100%/233342.04</f>
        <v>1</v>
      </c>
      <c r="U68" s="377">
        <v>233342.04</v>
      </c>
      <c r="V68" s="437" t="s">
        <v>152</v>
      </c>
      <c r="W68" s="373" t="s">
        <v>153</v>
      </c>
    </row>
    <row r="69" spans="1:23" s="1" customFormat="1" ht="45" customHeight="1" x14ac:dyDescent="0.2">
      <c r="A69" s="353"/>
      <c r="B69" s="353"/>
      <c r="C69" s="353"/>
      <c r="D69" s="377"/>
      <c r="E69" s="353"/>
      <c r="F69" s="246" t="s">
        <v>582</v>
      </c>
      <c r="G69" s="372"/>
      <c r="H69" s="354"/>
      <c r="I69" s="372"/>
      <c r="J69" s="353"/>
      <c r="K69" s="372"/>
      <c r="L69" s="370"/>
      <c r="M69" s="353"/>
      <c r="N69" s="289">
        <v>91356.3</v>
      </c>
      <c r="O69" s="368"/>
      <c r="P69" s="368"/>
      <c r="Q69" s="290">
        <f t="shared" si="0"/>
        <v>3972.0130434782609</v>
      </c>
      <c r="R69" s="369"/>
      <c r="S69" s="48">
        <v>23</v>
      </c>
      <c r="T69" s="463"/>
      <c r="U69" s="377"/>
      <c r="V69" s="437"/>
      <c r="W69" s="373"/>
    </row>
    <row r="70" spans="1:23" s="1" customFormat="1" ht="45" customHeight="1" x14ac:dyDescent="0.2">
      <c r="A70" s="353">
        <v>33</v>
      </c>
      <c r="B70" s="353" t="s">
        <v>27</v>
      </c>
      <c r="C70" s="353" t="s">
        <v>49</v>
      </c>
      <c r="D70" s="289" t="s">
        <v>592</v>
      </c>
      <c r="E70" s="353">
        <v>1207</v>
      </c>
      <c r="F70" s="331" t="s">
        <v>593</v>
      </c>
      <c r="G70" s="372" t="s">
        <v>52</v>
      </c>
      <c r="H70" s="354" t="s">
        <v>55</v>
      </c>
      <c r="I70" s="372" t="s">
        <v>50</v>
      </c>
      <c r="J70" s="353" t="s">
        <v>49</v>
      </c>
      <c r="K70" s="372" t="s">
        <v>50</v>
      </c>
      <c r="L70" s="370">
        <v>350</v>
      </c>
      <c r="M70" s="353" t="s">
        <v>31</v>
      </c>
      <c r="N70" s="289">
        <v>514450.37</v>
      </c>
      <c r="O70" s="368">
        <v>44242</v>
      </c>
      <c r="P70" s="368">
        <v>44337</v>
      </c>
      <c r="Q70" s="290">
        <f t="shared" si="0"/>
        <v>1010.7079960707269</v>
      </c>
      <c r="R70" s="369" t="s">
        <v>34</v>
      </c>
      <c r="S70" s="48">
        <v>509</v>
      </c>
      <c r="T70" s="463">
        <f>U70*100%/867759.92</f>
        <v>0.73032617132167155</v>
      </c>
      <c r="U70" s="377">
        <v>633747.78</v>
      </c>
      <c r="V70" s="437" t="s">
        <v>157</v>
      </c>
      <c r="W70" s="373" t="s">
        <v>223</v>
      </c>
    </row>
    <row r="71" spans="1:23" s="1" customFormat="1" ht="45" customHeight="1" x14ac:dyDescent="0.2">
      <c r="A71" s="353"/>
      <c r="B71" s="353"/>
      <c r="C71" s="353"/>
      <c r="D71" s="289"/>
      <c r="E71" s="353"/>
      <c r="F71" s="246" t="s">
        <v>499</v>
      </c>
      <c r="G71" s="372"/>
      <c r="H71" s="354"/>
      <c r="I71" s="372"/>
      <c r="J71" s="353"/>
      <c r="K71" s="372"/>
      <c r="L71" s="370"/>
      <c r="M71" s="353"/>
      <c r="N71" s="289">
        <v>353309.55</v>
      </c>
      <c r="O71" s="368"/>
      <c r="P71" s="368"/>
      <c r="Q71" s="290">
        <f t="shared" si="0"/>
        <v>501.14829787234044</v>
      </c>
      <c r="R71" s="369"/>
      <c r="S71" s="48">
        <v>705</v>
      </c>
      <c r="T71" s="463"/>
      <c r="U71" s="377"/>
      <c r="V71" s="437"/>
      <c r="W71" s="373"/>
    </row>
    <row r="72" spans="1:23" s="1" customFormat="1" ht="45" customHeight="1" x14ac:dyDescent="0.2">
      <c r="A72" s="353">
        <v>34</v>
      </c>
      <c r="B72" s="353" t="s">
        <v>27</v>
      </c>
      <c r="C72" s="353" t="s">
        <v>49</v>
      </c>
      <c r="D72" s="377" t="s">
        <v>594</v>
      </c>
      <c r="E72" s="353">
        <v>1208</v>
      </c>
      <c r="F72" s="331" t="s">
        <v>595</v>
      </c>
      <c r="G72" s="372" t="s">
        <v>44</v>
      </c>
      <c r="H72" s="354" t="s">
        <v>48</v>
      </c>
      <c r="I72" s="372" t="s">
        <v>37</v>
      </c>
      <c r="J72" s="353" t="s">
        <v>49</v>
      </c>
      <c r="K72" s="372" t="s">
        <v>37</v>
      </c>
      <c r="L72" s="370">
        <v>250</v>
      </c>
      <c r="M72" s="353" t="s">
        <v>31</v>
      </c>
      <c r="N72" s="289">
        <v>209875.93</v>
      </c>
      <c r="O72" s="368">
        <v>44249</v>
      </c>
      <c r="P72" s="368">
        <v>44344</v>
      </c>
      <c r="Q72" s="290">
        <f t="shared" si="0"/>
        <v>819.82785156249997</v>
      </c>
      <c r="R72" s="369" t="s">
        <v>34</v>
      </c>
      <c r="S72" s="48">
        <v>256</v>
      </c>
      <c r="T72" s="463">
        <f>U72*100%/292047.41</f>
        <v>0.99665958345598749</v>
      </c>
      <c r="U72" s="377">
        <v>291071.84999999998</v>
      </c>
      <c r="V72" s="437" t="s">
        <v>162</v>
      </c>
      <c r="W72" s="373" t="s">
        <v>163</v>
      </c>
    </row>
    <row r="73" spans="1:23" s="1" customFormat="1" ht="45" customHeight="1" x14ac:dyDescent="0.2">
      <c r="A73" s="353"/>
      <c r="B73" s="353"/>
      <c r="C73" s="353"/>
      <c r="D73" s="377"/>
      <c r="E73" s="353"/>
      <c r="F73" s="246" t="s">
        <v>499</v>
      </c>
      <c r="G73" s="372"/>
      <c r="H73" s="354"/>
      <c r="I73" s="372"/>
      <c r="J73" s="353"/>
      <c r="K73" s="372"/>
      <c r="L73" s="370"/>
      <c r="M73" s="353"/>
      <c r="N73" s="289">
        <v>82171.48</v>
      </c>
      <c r="O73" s="368"/>
      <c r="P73" s="368"/>
      <c r="Q73" s="290">
        <f t="shared" si="0"/>
        <v>327.37641434262946</v>
      </c>
      <c r="R73" s="369"/>
      <c r="S73" s="48">
        <v>251</v>
      </c>
      <c r="T73" s="463"/>
      <c r="U73" s="377"/>
      <c r="V73" s="437"/>
      <c r="W73" s="373"/>
    </row>
    <row r="74" spans="1:23" s="1" customFormat="1" ht="45" customHeight="1" x14ac:dyDescent="0.2">
      <c r="A74" s="353">
        <v>35</v>
      </c>
      <c r="B74" s="353" t="s">
        <v>27</v>
      </c>
      <c r="C74" s="353" t="s">
        <v>49</v>
      </c>
      <c r="D74" s="377" t="s">
        <v>596</v>
      </c>
      <c r="E74" s="353">
        <v>1209</v>
      </c>
      <c r="F74" s="331" t="s">
        <v>597</v>
      </c>
      <c r="G74" s="372" t="s">
        <v>52</v>
      </c>
      <c r="H74" s="354" t="s">
        <v>587</v>
      </c>
      <c r="I74" s="372" t="s">
        <v>33</v>
      </c>
      <c r="J74" s="353" t="s">
        <v>49</v>
      </c>
      <c r="K74" s="372" t="s">
        <v>33</v>
      </c>
      <c r="L74" s="370">
        <v>180</v>
      </c>
      <c r="M74" s="353" t="s">
        <v>31</v>
      </c>
      <c r="N74" s="289">
        <v>138340.85</v>
      </c>
      <c r="O74" s="368">
        <v>44263</v>
      </c>
      <c r="P74" s="368">
        <v>44365</v>
      </c>
      <c r="Q74" s="290">
        <f t="shared" si="0"/>
        <v>731.96216931216929</v>
      </c>
      <c r="R74" s="369" t="s">
        <v>34</v>
      </c>
      <c r="S74" s="48">
        <v>189</v>
      </c>
      <c r="T74" s="463">
        <f>U74*100%/244351.95</f>
        <v>1</v>
      </c>
      <c r="U74" s="377">
        <v>244351.95</v>
      </c>
      <c r="V74" s="437" t="s">
        <v>229</v>
      </c>
      <c r="W74" s="373" t="s">
        <v>230</v>
      </c>
    </row>
    <row r="75" spans="1:23" s="1" customFormat="1" ht="45" customHeight="1" x14ac:dyDescent="0.2">
      <c r="A75" s="353"/>
      <c r="B75" s="353"/>
      <c r="C75" s="353"/>
      <c r="D75" s="377"/>
      <c r="E75" s="353"/>
      <c r="F75" s="246" t="s">
        <v>582</v>
      </c>
      <c r="G75" s="372"/>
      <c r="H75" s="354"/>
      <c r="I75" s="372"/>
      <c r="J75" s="353"/>
      <c r="K75" s="372"/>
      <c r="L75" s="370"/>
      <c r="M75" s="353"/>
      <c r="N75" s="289">
        <v>106011.1</v>
      </c>
      <c r="O75" s="368"/>
      <c r="P75" s="368"/>
      <c r="Q75" s="290">
        <f t="shared" si="0"/>
        <v>549.28031088082901</v>
      </c>
      <c r="R75" s="369"/>
      <c r="S75" s="48">
        <v>193</v>
      </c>
      <c r="T75" s="463"/>
      <c r="U75" s="377"/>
      <c r="V75" s="437"/>
      <c r="W75" s="373"/>
    </row>
    <row r="76" spans="1:23" s="1" customFormat="1" ht="45" customHeight="1" x14ac:dyDescent="0.2">
      <c r="A76" s="353">
        <v>36</v>
      </c>
      <c r="B76" s="353" t="s">
        <v>27</v>
      </c>
      <c r="C76" s="354" t="s">
        <v>49</v>
      </c>
      <c r="D76" s="377" t="s">
        <v>598</v>
      </c>
      <c r="E76" s="354">
        <v>1210</v>
      </c>
      <c r="F76" s="331" t="s">
        <v>599</v>
      </c>
      <c r="G76" s="372" t="s">
        <v>51</v>
      </c>
      <c r="H76" s="354" t="s">
        <v>43</v>
      </c>
      <c r="I76" s="379" t="s">
        <v>33</v>
      </c>
      <c r="J76" s="354" t="s">
        <v>49</v>
      </c>
      <c r="K76" s="379" t="s">
        <v>33</v>
      </c>
      <c r="L76" s="370">
        <v>200</v>
      </c>
      <c r="M76" s="354" t="s">
        <v>31</v>
      </c>
      <c r="N76" s="289">
        <v>428473.9</v>
      </c>
      <c r="O76" s="368">
        <v>44242</v>
      </c>
      <c r="P76" s="368">
        <v>44372</v>
      </c>
      <c r="Q76" s="290">
        <f t="shared" si="0"/>
        <v>691.086935483871</v>
      </c>
      <c r="R76" s="369" t="s">
        <v>34</v>
      </c>
      <c r="S76" s="48">
        <v>620</v>
      </c>
      <c r="T76" s="463">
        <f>U76*100%/659675.89</f>
        <v>1</v>
      </c>
      <c r="U76" s="377">
        <v>659675.89</v>
      </c>
      <c r="V76" s="437" t="s">
        <v>178</v>
      </c>
      <c r="W76" s="373" t="s">
        <v>179</v>
      </c>
    </row>
    <row r="77" spans="1:23" s="1" customFormat="1" ht="45" customHeight="1" x14ac:dyDescent="0.2">
      <c r="A77" s="353"/>
      <c r="B77" s="353"/>
      <c r="C77" s="354"/>
      <c r="D77" s="377"/>
      <c r="E77" s="354"/>
      <c r="F77" s="246" t="s">
        <v>499</v>
      </c>
      <c r="G77" s="372"/>
      <c r="H77" s="354"/>
      <c r="I77" s="379"/>
      <c r="J77" s="354"/>
      <c r="K77" s="379"/>
      <c r="L77" s="370"/>
      <c r="M77" s="354"/>
      <c r="N77" s="289">
        <v>230226.43</v>
      </c>
      <c r="O77" s="368"/>
      <c r="P77" s="368"/>
      <c r="Q77" s="290">
        <f t="shared" si="0"/>
        <v>465.10389898989899</v>
      </c>
      <c r="R77" s="369"/>
      <c r="S77" s="48">
        <v>495</v>
      </c>
      <c r="T77" s="463"/>
      <c r="U77" s="377"/>
      <c r="V77" s="437"/>
      <c r="W77" s="373"/>
    </row>
    <row r="78" spans="1:23" s="1" customFormat="1" ht="45" customHeight="1" x14ac:dyDescent="0.2">
      <c r="A78" s="353">
        <v>37</v>
      </c>
      <c r="B78" s="353" t="s">
        <v>27</v>
      </c>
      <c r="C78" s="354" t="s">
        <v>49</v>
      </c>
      <c r="D78" s="377" t="s">
        <v>600</v>
      </c>
      <c r="E78" s="354">
        <v>1211</v>
      </c>
      <c r="F78" s="331" t="s">
        <v>601</v>
      </c>
      <c r="G78" s="372" t="s">
        <v>42</v>
      </c>
      <c r="H78" s="354" t="s">
        <v>45</v>
      </c>
      <c r="I78" s="379" t="s">
        <v>41</v>
      </c>
      <c r="J78" s="354" t="s">
        <v>49</v>
      </c>
      <c r="K78" s="379" t="s">
        <v>41</v>
      </c>
      <c r="L78" s="370">
        <v>185</v>
      </c>
      <c r="M78" s="354" t="s">
        <v>31</v>
      </c>
      <c r="N78" s="289">
        <v>309525.25</v>
      </c>
      <c r="O78" s="368">
        <v>44230</v>
      </c>
      <c r="P78" s="368">
        <v>44338</v>
      </c>
      <c r="Q78" s="290">
        <f t="shared" si="0"/>
        <v>949.46395705521468</v>
      </c>
      <c r="R78" s="369" t="s">
        <v>34</v>
      </c>
      <c r="S78" s="48">
        <v>326</v>
      </c>
      <c r="T78" s="463">
        <f>U78*100%/423991.31</f>
        <v>0.68973102302497669</v>
      </c>
      <c r="U78" s="377">
        <v>292439.96000000002</v>
      </c>
      <c r="V78" s="437" t="s">
        <v>189</v>
      </c>
      <c r="W78" s="373" t="s">
        <v>190</v>
      </c>
    </row>
    <row r="79" spans="1:23" s="1" customFormat="1" ht="45" customHeight="1" x14ac:dyDescent="0.2">
      <c r="A79" s="353"/>
      <c r="B79" s="353"/>
      <c r="C79" s="354"/>
      <c r="D79" s="377"/>
      <c r="E79" s="354"/>
      <c r="F79" s="246" t="s">
        <v>499</v>
      </c>
      <c r="G79" s="372"/>
      <c r="H79" s="354"/>
      <c r="I79" s="379"/>
      <c r="J79" s="354"/>
      <c r="K79" s="379"/>
      <c r="L79" s="370"/>
      <c r="M79" s="354"/>
      <c r="N79" s="289">
        <v>114466.06</v>
      </c>
      <c r="O79" s="368"/>
      <c r="P79" s="368"/>
      <c r="Q79" s="290">
        <f t="shared" si="0"/>
        <v>447.13304687499999</v>
      </c>
      <c r="R79" s="369"/>
      <c r="S79" s="48">
        <v>256</v>
      </c>
      <c r="T79" s="463"/>
      <c r="U79" s="377"/>
      <c r="V79" s="437"/>
      <c r="W79" s="373"/>
    </row>
    <row r="80" spans="1:23" s="1" customFormat="1" ht="45" customHeight="1" x14ac:dyDescent="0.2">
      <c r="A80" s="353">
        <v>38</v>
      </c>
      <c r="B80" s="353" t="s">
        <v>27</v>
      </c>
      <c r="C80" s="354" t="s">
        <v>49</v>
      </c>
      <c r="D80" s="377" t="s">
        <v>602</v>
      </c>
      <c r="E80" s="354">
        <v>1212</v>
      </c>
      <c r="F80" s="331" t="s">
        <v>603</v>
      </c>
      <c r="G80" s="372" t="s">
        <v>42</v>
      </c>
      <c r="H80" s="354" t="s">
        <v>45</v>
      </c>
      <c r="I80" s="379" t="s">
        <v>41</v>
      </c>
      <c r="J80" s="354" t="s">
        <v>49</v>
      </c>
      <c r="K80" s="379" t="s">
        <v>41</v>
      </c>
      <c r="L80" s="370">
        <v>185</v>
      </c>
      <c r="M80" s="354" t="s">
        <v>31</v>
      </c>
      <c r="N80" s="289">
        <v>383559.85</v>
      </c>
      <c r="O80" s="368">
        <v>44256</v>
      </c>
      <c r="P80" s="368">
        <v>44372</v>
      </c>
      <c r="Q80" s="290">
        <f t="shared" si="0"/>
        <v>961.3028822055137</v>
      </c>
      <c r="R80" s="369" t="s">
        <v>39</v>
      </c>
      <c r="S80" s="48">
        <v>399</v>
      </c>
      <c r="T80" s="463">
        <f>U80*100%/413548.49</f>
        <v>0.91361250043495512</v>
      </c>
      <c r="U80" s="377">
        <v>377823.07</v>
      </c>
      <c r="V80" s="437" t="s">
        <v>189</v>
      </c>
      <c r="W80" s="373" t="s">
        <v>190</v>
      </c>
    </row>
    <row r="81" spans="1:23" s="1" customFormat="1" ht="45" customHeight="1" x14ac:dyDescent="0.2">
      <c r="A81" s="353"/>
      <c r="B81" s="353"/>
      <c r="C81" s="354"/>
      <c r="D81" s="377"/>
      <c r="E81" s="354"/>
      <c r="F81" s="302" t="s">
        <v>582</v>
      </c>
      <c r="G81" s="372"/>
      <c r="H81" s="354"/>
      <c r="I81" s="379"/>
      <c r="J81" s="354"/>
      <c r="K81" s="379"/>
      <c r="L81" s="370"/>
      <c r="M81" s="354"/>
      <c r="N81" s="70">
        <v>138298.35</v>
      </c>
      <c r="O81" s="368"/>
      <c r="P81" s="368"/>
      <c r="Q81" s="290">
        <f t="shared" si="0"/>
        <v>334.05398550724641</v>
      </c>
      <c r="R81" s="369"/>
      <c r="S81" s="71">
        <v>414</v>
      </c>
      <c r="T81" s="463"/>
      <c r="U81" s="377"/>
      <c r="V81" s="437"/>
      <c r="W81" s="373"/>
    </row>
    <row r="82" spans="1:23" s="1" customFormat="1" ht="45" customHeight="1" x14ac:dyDescent="0.2">
      <c r="A82" s="281">
        <v>39</v>
      </c>
      <c r="B82" s="288" t="s">
        <v>27</v>
      </c>
      <c r="C82" s="281" t="s">
        <v>59</v>
      </c>
      <c r="D82" s="288" t="s">
        <v>604</v>
      </c>
      <c r="E82" s="296" t="s">
        <v>240</v>
      </c>
      <c r="F82" s="313" t="s">
        <v>605</v>
      </c>
      <c r="G82" s="299" t="s">
        <v>53</v>
      </c>
      <c r="H82" s="353" t="s">
        <v>45</v>
      </c>
      <c r="I82" s="288" t="s">
        <v>37</v>
      </c>
      <c r="J82" s="281" t="s">
        <v>59</v>
      </c>
      <c r="K82" s="288" t="s">
        <v>37</v>
      </c>
      <c r="L82" s="295">
        <v>25</v>
      </c>
      <c r="M82" s="283" t="s">
        <v>31</v>
      </c>
      <c r="N82" s="289">
        <v>1480376.75</v>
      </c>
      <c r="O82" s="284">
        <v>44203</v>
      </c>
      <c r="P82" s="291">
        <v>43921</v>
      </c>
      <c r="Q82" s="290">
        <f t="shared" si="0"/>
        <v>39.147871215126273</v>
      </c>
      <c r="R82" s="285" t="s">
        <v>34</v>
      </c>
      <c r="S82" s="48">
        <v>37815</v>
      </c>
      <c r="T82" s="293">
        <f t="shared" ref="T82:T83" si="2">U82*100%/N82</f>
        <v>0.99999880435841748</v>
      </c>
      <c r="U82" s="289">
        <v>1480374.98</v>
      </c>
      <c r="V82" s="334" t="s">
        <v>57</v>
      </c>
      <c r="W82" s="280" t="s">
        <v>58</v>
      </c>
    </row>
    <row r="83" spans="1:23" s="1" customFormat="1" ht="27.75" customHeight="1" thickBot="1" x14ac:dyDescent="0.25">
      <c r="A83" s="310">
        <v>40</v>
      </c>
      <c r="B83" s="315" t="s">
        <v>27</v>
      </c>
      <c r="C83" s="310" t="s">
        <v>59</v>
      </c>
      <c r="D83" s="315" t="s">
        <v>606</v>
      </c>
      <c r="E83" s="323" t="s">
        <v>243</v>
      </c>
      <c r="F83" s="276" t="s">
        <v>607</v>
      </c>
      <c r="G83" s="122" t="s">
        <v>183</v>
      </c>
      <c r="H83" s="380"/>
      <c r="I83" s="315" t="s">
        <v>37</v>
      </c>
      <c r="J83" s="310" t="s">
        <v>59</v>
      </c>
      <c r="K83" s="315" t="s">
        <v>37</v>
      </c>
      <c r="L83" s="321">
        <v>25</v>
      </c>
      <c r="M83" s="324" t="s">
        <v>31</v>
      </c>
      <c r="N83" s="121">
        <v>1233446.53</v>
      </c>
      <c r="O83" s="322">
        <v>44207</v>
      </c>
      <c r="P83" s="325">
        <v>44274</v>
      </c>
      <c r="Q83" s="328">
        <f t="shared" ref="Q83" si="3">N83/S83</f>
        <v>32.617916964167662</v>
      </c>
      <c r="R83" s="327" t="s">
        <v>34</v>
      </c>
      <c r="S83" s="113">
        <v>37815</v>
      </c>
      <c r="T83" s="317">
        <f t="shared" si="2"/>
        <v>0.999999991892636</v>
      </c>
      <c r="U83" s="121">
        <v>1233446.52</v>
      </c>
      <c r="V83" s="116" t="s">
        <v>184</v>
      </c>
      <c r="W83" s="320" t="s">
        <v>185</v>
      </c>
    </row>
    <row r="84" spans="1:23" s="1" customFormat="1" ht="27" customHeight="1" thickBot="1" x14ac:dyDescent="0.25">
      <c r="A84" s="446" t="s">
        <v>714</v>
      </c>
      <c r="B84" s="447"/>
      <c r="C84" s="447"/>
      <c r="D84" s="447"/>
      <c r="E84" s="447"/>
      <c r="F84" s="447"/>
      <c r="G84" s="447"/>
      <c r="H84" s="447"/>
      <c r="I84" s="447"/>
      <c r="J84" s="447"/>
      <c r="K84" s="447"/>
      <c r="L84" s="447"/>
      <c r="M84" s="447"/>
      <c r="N84" s="447"/>
      <c r="O84" s="447"/>
      <c r="P84" s="447"/>
      <c r="Q84" s="447"/>
      <c r="R84" s="447"/>
      <c r="S84" s="447"/>
      <c r="T84" s="447"/>
      <c r="U84" s="447"/>
      <c r="V84" s="447"/>
      <c r="W84" s="448"/>
    </row>
    <row r="85" spans="1:23" ht="44.25" customHeight="1" x14ac:dyDescent="0.2">
      <c r="A85" s="381">
        <v>41</v>
      </c>
      <c r="B85" s="381" t="s">
        <v>248</v>
      </c>
      <c r="C85" s="382" t="s">
        <v>47</v>
      </c>
      <c r="D85" s="381" t="s">
        <v>249</v>
      </c>
      <c r="E85" s="383" t="s">
        <v>250</v>
      </c>
      <c r="F85" s="333" t="s">
        <v>318</v>
      </c>
      <c r="G85" s="402" t="s">
        <v>29</v>
      </c>
      <c r="H85" s="386" t="s">
        <v>55</v>
      </c>
      <c r="I85" s="382" t="s">
        <v>251</v>
      </c>
      <c r="J85" s="382" t="s">
        <v>47</v>
      </c>
      <c r="K85" s="382" t="s">
        <v>251</v>
      </c>
      <c r="L85" s="394">
        <v>450</v>
      </c>
      <c r="M85" s="395" t="s">
        <v>31</v>
      </c>
      <c r="N85" s="474">
        <v>123825.18</v>
      </c>
      <c r="O85" s="396">
        <v>44249</v>
      </c>
      <c r="P85" s="389">
        <v>44344</v>
      </c>
      <c r="Q85" s="329">
        <f t="shared" ref="Q85:Q103" si="4">N85/S85</f>
        <v>260.13693277310921</v>
      </c>
      <c r="R85" s="391" t="s">
        <v>34</v>
      </c>
      <c r="S85" s="128">
        <v>476</v>
      </c>
      <c r="T85" s="464">
        <f>U85*100%/720575.18</f>
        <v>1</v>
      </c>
      <c r="U85" s="422">
        <v>720575.18</v>
      </c>
      <c r="V85" s="458" t="s">
        <v>252</v>
      </c>
      <c r="W85" s="393" t="s">
        <v>253</v>
      </c>
    </row>
    <row r="86" spans="1:23" ht="44.25" customHeight="1" x14ac:dyDescent="0.2">
      <c r="A86" s="353"/>
      <c r="B86" s="353"/>
      <c r="C86" s="354"/>
      <c r="D86" s="353"/>
      <c r="E86" s="356"/>
      <c r="F86" s="331" t="s">
        <v>254</v>
      </c>
      <c r="G86" s="372"/>
      <c r="H86" s="387"/>
      <c r="I86" s="354"/>
      <c r="J86" s="354"/>
      <c r="K86" s="354"/>
      <c r="L86" s="374"/>
      <c r="M86" s="367"/>
      <c r="N86" s="466">
        <v>146475</v>
      </c>
      <c r="O86" s="368"/>
      <c r="P86" s="390"/>
      <c r="Q86" s="290">
        <f t="shared" si="4"/>
        <v>155</v>
      </c>
      <c r="R86" s="369"/>
      <c r="S86" s="48">
        <v>945</v>
      </c>
      <c r="T86" s="464"/>
      <c r="U86" s="422"/>
      <c r="V86" s="437"/>
      <c r="W86" s="373"/>
    </row>
    <row r="87" spans="1:23" ht="44.25" customHeight="1" x14ac:dyDescent="0.2">
      <c r="A87" s="353"/>
      <c r="B87" s="353"/>
      <c r="C87" s="354"/>
      <c r="D87" s="353"/>
      <c r="E87" s="356"/>
      <c r="F87" s="331" t="s">
        <v>255</v>
      </c>
      <c r="G87" s="372"/>
      <c r="H87" s="387"/>
      <c r="I87" s="354"/>
      <c r="J87" s="354"/>
      <c r="K87" s="354"/>
      <c r="L87" s="374"/>
      <c r="M87" s="283" t="s">
        <v>31</v>
      </c>
      <c r="N87" s="466">
        <v>309225</v>
      </c>
      <c r="O87" s="368"/>
      <c r="P87" s="390"/>
      <c r="Q87" s="290">
        <f t="shared" si="4"/>
        <v>155</v>
      </c>
      <c r="R87" s="369"/>
      <c r="S87" s="48">
        <v>1995</v>
      </c>
      <c r="T87" s="464"/>
      <c r="U87" s="422"/>
      <c r="V87" s="437"/>
      <c r="W87" s="373"/>
    </row>
    <row r="88" spans="1:23" ht="45" customHeight="1" x14ac:dyDescent="0.2">
      <c r="A88" s="353"/>
      <c r="B88" s="353"/>
      <c r="C88" s="354"/>
      <c r="D88" s="353"/>
      <c r="E88" s="356"/>
      <c r="F88" s="331" t="s">
        <v>256</v>
      </c>
      <c r="G88" s="372"/>
      <c r="H88" s="387"/>
      <c r="I88" s="354"/>
      <c r="J88" s="354"/>
      <c r="K88" s="354"/>
      <c r="L88" s="374"/>
      <c r="M88" s="283" t="s">
        <v>31</v>
      </c>
      <c r="N88" s="466">
        <v>141050</v>
      </c>
      <c r="O88" s="368"/>
      <c r="P88" s="390"/>
      <c r="Q88" s="290">
        <f t="shared" si="4"/>
        <v>155</v>
      </c>
      <c r="R88" s="369"/>
      <c r="S88" s="48">
        <v>910</v>
      </c>
      <c r="T88" s="469"/>
      <c r="U88" s="392"/>
      <c r="V88" s="437"/>
      <c r="W88" s="373"/>
    </row>
    <row r="89" spans="1:23" ht="55.5" customHeight="1" x14ac:dyDescent="0.2">
      <c r="A89" s="281">
        <v>42</v>
      </c>
      <c r="B89" s="281" t="s">
        <v>248</v>
      </c>
      <c r="C89" s="288" t="s">
        <v>47</v>
      </c>
      <c r="D89" s="281" t="s">
        <v>257</v>
      </c>
      <c r="E89" s="296" t="s">
        <v>258</v>
      </c>
      <c r="F89" s="331" t="s">
        <v>259</v>
      </c>
      <c r="G89" s="286" t="s">
        <v>29</v>
      </c>
      <c r="H89" s="313" t="s">
        <v>55</v>
      </c>
      <c r="I89" s="288" t="s">
        <v>260</v>
      </c>
      <c r="J89" s="288" t="s">
        <v>47</v>
      </c>
      <c r="K89" s="288" t="s">
        <v>260</v>
      </c>
      <c r="L89" s="295">
        <v>25</v>
      </c>
      <c r="M89" s="247"/>
      <c r="N89" s="466">
        <v>9161.48</v>
      </c>
      <c r="O89" s="284">
        <v>44236</v>
      </c>
      <c r="P89" s="301">
        <v>44253</v>
      </c>
      <c r="Q89" s="290">
        <f t="shared" si="4"/>
        <v>4580.74</v>
      </c>
      <c r="R89" s="285" t="s">
        <v>54</v>
      </c>
      <c r="S89" s="48">
        <v>2</v>
      </c>
      <c r="T89" s="335">
        <f>U89*100%/N89</f>
        <v>1</v>
      </c>
      <c r="U89" s="294">
        <v>9161.48</v>
      </c>
      <c r="V89" s="334" t="s">
        <v>261</v>
      </c>
      <c r="W89" s="334" t="s">
        <v>262</v>
      </c>
    </row>
    <row r="90" spans="1:23" ht="27.75" customHeight="1" x14ac:dyDescent="0.2">
      <c r="A90" s="353">
        <v>43</v>
      </c>
      <c r="B90" s="353" t="s">
        <v>248</v>
      </c>
      <c r="C90" s="354" t="s">
        <v>47</v>
      </c>
      <c r="D90" s="353" t="s">
        <v>263</v>
      </c>
      <c r="E90" s="356" t="s">
        <v>264</v>
      </c>
      <c r="F90" s="331" t="s">
        <v>319</v>
      </c>
      <c r="G90" s="372" t="s">
        <v>29</v>
      </c>
      <c r="H90" s="387" t="s">
        <v>36</v>
      </c>
      <c r="I90" s="288" t="s">
        <v>265</v>
      </c>
      <c r="J90" s="354" t="s">
        <v>47</v>
      </c>
      <c r="K90" s="288" t="s">
        <v>265</v>
      </c>
      <c r="L90" s="374">
        <v>1500</v>
      </c>
      <c r="M90" s="367" t="s">
        <v>31</v>
      </c>
      <c r="N90" s="466">
        <v>21000</v>
      </c>
      <c r="O90" s="368">
        <v>44236</v>
      </c>
      <c r="P90" s="390">
        <v>44309</v>
      </c>
      <c r="Q90" s="290">
        <f t="shared" si="4"/>
        <v>175</v>
      </c>
      <c r="R90" s="369" t="s">
        <v>34</v>
      </c>
      <c r="S90" s="48">
        <v>120</v>
      </c>
      <c r="T90" s="468">
        <f>U90*100%/199662.21</f>
        <v>1</v>
      </c>
      <c r="U90" s="421">
        <v>199662.21</v>
      </c>
      <c r="V90" s="334" t="s">
        <v>266</v>
      </c>
      <c r="W90" s="334" t="s">
        <v>267</v>
      </c>
    </row>
    <row r="91" spans="1:23" ht="27.75" customHeight="1" x14ac:dyDescent="0.2">
      <c r="A91" s="353"/>
      <c r="B91" s="353"/>
      <c r="C91" s="354"/>
      <c r="D91" s="353"/>
      <c r="E91" s="356"/>
      <c r="F91" s="331" t="s">
        <v>268</v>
      </c>
      <c r="G91" s="372"/>
      <c r="H91" s="387"/>
      <c r="I91" s="288" t="s">
        <v>269</v>
      </c>
      <c r="J91" s="354"/>
      <c r="K91" s="288" t="s">
        <v>269</v>
      </c>
      <c r="L91" s="374"/>
      <c r="M91" s="367"/>
      <c r="N91" s="466">
        <v>17500</v>
      </c>
      <c r="O91" s="368"/>
      <c r="P91" s="390"/>
      <c r="Q91" s="290">
        <f t="shared" si="4"/>
        <v>175</v>
      </c>
      <c r="R91" s="369"/>
      <c r="S91" s="48">
        <v>100</v>
      </c>
      <c r="T91" s="464"/>
      <c r="U91" s="422"/>
      <c r="V91" s="334" t="s">
        <v>270</v>
      </c>
      <c r="W91" s="334" t="s">
        <v>271</v>
      </c>
    </row>
    <row r="92" spans="1:23" ht="27.75" customHeight="1" x14ac:dyDescent="0.2">
      <c r="A92" s="353"/>
      <c r="B92" s="353"/>
      <c r="C92" s="354"/>
      <c r="D92" s="353"/>
      <c r="E92" s="356"/>
      <c r="F92" s="331" t="s">
        <v>272</v>
      </c>
      <c r="G92" s="372"/>
      <c r="H92" s="387"/>
      <c r="I92" s="288" t="s">
        <v>273</v>
      </c>
      <c r="J92" s="354"/>
      <c r="K92" s="288" t="s">
        <v>273</v>
      </c>
      <c r="L92" s="374"/>
      <c r="M92" s="367"/>
      <c r="N92" s="466">
        <v>26250</v>
      </c>
      <c r="O92" s="368"/>
      <c r="P92" s="390"/>
      <c r="Q92" s="290">
        <f t="shared" si="4"/>
        <v>175</v>
      </c>
      <c r="R92" s="369"/>
      <c r="S92" s="48">
        <v>150</v>
      </c>
      <c r="T92" s="464"/>
      <c r="U92" s="422"/>
      <c r="V92" s="334" t="s">
        <v>274</v>
      </c>
      <c r="W92" s="334" t="s">
        <v>275</v>
      </c>
    </row>
    <row r="93" spans="1:23" ht="27.75" customHeight="1" x14ac:dyDescent="0.2">
      <c r="A93" s="353"/>
      <c r="B93" s="353"/>
      <c r="C93" s="354"/>
      <c r="D93" s="353"/>
      <c r="E93" s="356"/>
      <c r="F93" s="331" t="s">
        <v>276</v>
      </c>
      <c r="G93" s="372"/>
      <c r="H93" s="387"/>
      <c r="I93" s="288" t="s">
        <v>277</v>
      </c>
      <c r="J93" s="354"/>
      <c r="K93" s="288" t="s">
        <v>277</v>
      </c>
      <c r="L93" s="374"/>
      <c r="M93" s="367"/>
      <c r="N93" s="466">
        <v>24500</v>
      </c>
      <c r="O93" s="368"/>
      <c r="P93" s="390"/>
      <c r="Q93" s="290">
        <f t="shared" si="4"/>
        <v>175</v>
      </c>
      <c r="R93" s="369"/>
      <c r="S93" s="48">
        <v>140</v>
      </c>
      <c r="T93" s="464"/>
      <c r="U93" s="422"/>
      <c r="V93" s="334" t="s">
        <v>278</v>
      </c>
      <c r="W93" s="334" t="s">
        <v>279</v>
      </c>
    </row>
    <row r="94" spans="1:23" ht="27.75" customHeight="1" x14ac:dyDescent="0.2">
      <c r="A94" s="353"/>
      <c r="B94" s="353"/>
      <c r="C94" s="354"/>
      <c r="D94" s="353"/>
      <c r="E94" s="356"/>
      <c r="F94" s="331" t="s">
        <v>280</v>
      </c>
      <c r="G94" s="372"/>
      <c r="H94" s="387"/>
      <c r="I94" s="288" t="s">
        <v>281</v>
      </c>
      <c r="J94" s="354"/>
      <c r="K94" s="288" t="s">
        <v>281</v>
      </c>
      <c r="L94" s="374"/>
      <c r="M94" s="97" t="s">
        <v>31</v>
      </c>
      <c r="N94" s="466">
        <v>17500</v>
      </c>
      <c r="O94" s="368"/>
      <c r="P94" s="390"/>
      <c r="Q94" s="290">
        <f t="shared" si="4"/>
        <v>175</v>
      </c>
      <c r="R94" s="369"/>
      <c r="S94" s="48">
        <v>100</v>
      </c>
      <c r="T94" s="464"/>
      <c r="U94" s="422"/>
      <c r="V94" s="334" t="s">
        <v>282</v>
      </c>
      <c r="W94" s="334" t="s">
        <v>283</v>
      </c>
    </row>
    <row r="95" spans="1:23" ht="27.75" customHeight="1" x14ac:dyDescent="0.2">
      <c r="A95" s="353"/>
      <c r="B95" s="353"/>
      <c r="C95" s="354"/>
      <c r="D95" s="353"/>
      <c r="E95" s="356"/>
      <c r="F95" s="331" t="s">
        <v>284</v>
      </c>
      <c r="G95" s="372"/>
      <c r="H95" s="387"/>
      <c r="I95" s="288" t="s">
        <v>285</v>
      </c>
      <c r="J95" s="354"/>
      <c r="K95" s="288" t="s">
        <v>285</v>
      </c>
      <c r="L95" s="374"/>
      <c r="M95" s="367" t="s">
        <v>31</v>
      </c>
      <c r="N95" s="466">
        <v>38500</v>
      </c>
      <c r="O95" s="368"/>
      <c r="P95" s="390"/>
      <c r="Q95" s="290">
        <f t="shared" si="4"/>
        <v>175</v>
      </c>
      <c r="R95" s="369"/>
      <c r="S95" s="48">
        <v>220</v>
      </c>
      <c r="T95" s="464"/>
      <c r="U95" s="422"/>
      <c r="V95" s="334" t="s">
        <v>286</v>
      </c>
      <c r="W95" s="334" t="s">
        <v>287</v>
      </c>
    </row>
    <row r="96" spans="1:23" ht="27.75" customHeight="1" x14ac:dyDescent="0.2">
      <c r="A96" s="353"/>
      <c r="B96" s="353"/>
      <c r="C96" s="354"/>
      <c r="D96" s="353"/>
      <c r="E96" s="356"/>
      <c r="F96" s="331" t="s">
        <v>288</v>
      </c>
      <c r="G96" s="372"/>
      <c r="H96" s="387"/>
      <c r="I96" s="288" t="s">
        <v>289</v>
      </c>
      <c r="J96" s="354"/>
      <c r="K96" s="288" t="s">
        <v>289</v>
      </c>
      <c r="L96" s="374"/>
      <c r="M96" s="367"/>
      <c r="N96" s="466">
        <v>54412.21</v>
      </c>
      <c r="O96" s="368"/>
      <c r="P96" s="390"/>
      <c r="Q96" s="290">
        <f t="shared" si="4"/>
        <v>155.46345714285715</v>
      </c>
      <c r="R96" s="369"/>
      <c r="S96" s="48">
        <v>350</v>
      </c>
      <c r="T96" s="469"/>
      <c r="U96" s="392"/>
      <c r="V96" s="334" t="s">
        <v>290</v>
      </c>
      <c r="W96" s="334" t="s">
        <v>291</v>
      </c>
    </row>
    <row r="97" spans="1:266" ht="27.75" customHeight="1" x14ac:dyDescent="0.2">
      <c r="A97" s="281">
        <v>44</v>
      </c>
      <c r="B97" s="281" t="s">
        <v>248</v>
      </c>
      <c r="C97" s="288" t="s">
        <v>47</v>
      </c>
      <c r="D97" s="281" t="s">
        <v>292</v>
      </c>
      <c r="E97" s="296" t="s">
        <v>293</v>
      </c>
      <c r="F97" s="331" t="s">
        <v>294</v>
      </c>
      <c r="G97" s="286" t="s">
        <v>29</v>
      </c>
      <c r="H97" s="313" t="s">
        <v>45</v>
      </c>
      <c r="I97" s="288" t="s">
        <v>35</v>
      </c>
      <c r="J97" s="288" t="s">
        <v>47</v>
      </c>
      <c r="K97" s="288" t="s">
        <v>35</v>
      </c>
      <c r="L97" s="295">
        <v>1200</v>
      </c>
      <c r="M97" s="367"/>
      <c r="N97" s="466">
        <v>388883.27</v>
      </c>
      <c r="O97" s="284">
        <v>44242</v>
      </c>
      <c r="P97" s="301">
        <v>44309</v>
      </c>
      <c r="Q97" s="290">
        <f t="shared" si="4"/>
        <v>388883.27</v>
      </c>
      <c r="R97" s="285" t="s">
        <v>54</v>
      </c>
      <c r="S97" s="48">
        <v>1</v>
      </c>
      <c r="T97" s="335">
        <f>U97*100%/N97</f>
        <v>1</v>
      </c>
      <c r="U97" s="294">
        <v>388883.27</v>
      </c>
      <c r="V97" s="334" t="s">
        <v>295</v>
      </c>
      <c r="W97" s="334" t="s">
        <v>296</v>
      </c>
    </row>
    <row r="98" spans="1:266" ht="27.75" customHeight="1" x14ac:dyDescent="0.2">
      <c r="A98" s="281">
        <v>45</v>
      </c>
      <c r="B98" s="281" t="s">
        <v>248</v>
      </c>
      <c r="C98" s="288" t="s">
        <v>47</v>
      </c>
      <c r="D98" s="281" t="s">
        <v>297</v>
      </c>
      <c r="E98" s="296" t="s">
        <v>298</v>
      </c>
      <c r="F98" s="331" t="s">
        <v>299</v>
      </c>
      <c r="G98" s="286" t="s">
        <v>29</v>
      </c>
      <c r="H98" s="313" t="s">
        <v>55</v>
      </c>
      <c r="I98" s="288" t="s">
        <v>300</v>
      </c>
      <c r="J98" s="288" t="s">
        <v>47</v>
      </c>
      <c r="K98" s="288" t="s">
        <v>300</v>
      </c>
      <c r="L98" s="295">
        <v>35</v>
      </c>
      <c r="M98" s="367"/>
      <c r="N98" s="466">
        <v>10010.290000000001</v>
      </c>
      <c r="O98" s="284">
        <v>44249</v>
      </c>
      <c r="P98" s="301">
        <v>44267</v>
      </c>
      <c r="Q98" s="290">
        <f t="shared" si="4"/>
        <v>278.06361111111113</v>
      </c>
      <c r="R98" s="285" t="s">
        <v>39</v>
      </c>
      <c r="S98" s="48">
        <v>36</v>
      </c>
      <c r="T98" s="335">
        <f>U98*100%/N98</f>
        <v>1</v>
      </c>
      <c r="U98" s="294">
        <v>10010.290000000001</v>
      </c>
      <c r="V98" s="334" t="s">
        <v>301</v>
      </c>
      <c r="W98" s="334" t="s">
        <v>302</v>
      </c>
    </row>
    <row r="99" spans="1:266" ht="27.75" customHeight="1" x14ac:dyDescent="0.2">
      <c r="A99" s="353">
        <v>46</v>
      </c>
      <c r="B99" s="353" t="s">
        <v>248</v>
      </c>
      <c r="C99" s="354" t="s">
        <v>47</v>
      </c>
      <c r="D99" s="353" t="s">
        <v>303</v>
      </c>
      <c r="E99" s="356" t="s">
        <v>304</v>
      </c>
      <c r="F99" s="331" t="s">
        <v>320</v>
      </c>
      <c r="G99" s="372" t="s">
        <v>44</v>
      </c>
      <c r="H99" s="387" t="s">
        <v>48</v>
      </c>
      <c r="I99" s="354" t="s">
        <v>37</v>
      </c>
      <c r="J99" s="354" t="s">
        <v>47</v>
      </c>
      <c r="K99" s="354" t="s">
        <v>37</v>
      </c>
      <c r="L99" s="374">
        <v>230</v>
      </c>
      <c r="M99" s="367"/>
      <c r="N99" s="466">
        <v>543106.88</v>
      </c>
      <c r="O99" s="368">
        <v>44256</v>
      </c>
      <c r="P99" s="390">
        <v>44330</v>
      </c>
      <c r="Q99" s="290">
        <f t="shared" si="4"/>
        <v>925.22466780238506</v>
      </c>
      <c r="R99" s="369" t="s">
        <v>34</v>
      </c>
      <c r="S99" s="48">
        <v>587</v>
      </c>
      <c r="T99" s="468">
        <f>U99*100%/653956.04</f>
        <v>1</v>
      </c>
      <c r="U99" s="421">
        <v>653956.04</v>
      </c>
      <c r="V99" s="437" t="s">
        <v>305</v>
      </c>
      <c r="W99" s="373" t="s">
        <v>306</v>
      </c>
    </row>
    <row r="100" spans="1:266" ht="27.75" customHeight="1" x14ac:dyDescent="0.2">
      <c r="A100" s="353"/>
      <c r="B100" s="353"/>
      <c r="C100" s="354"/>
      <c r="D100" s="353"/>
      <c r="E100" s="356"/>
      <c r="F100" s="331" t="s">
        <v>307</v>
      </c>
      <c r="G100" s="372"/>
      <c r="H100" s="387"/>
      <c r="I100" s="354"/>
      <c r="J100" s="354"/>
      <c r="K100" s="354"/>
      <c r="L100" s="374"/>
      <c r="M100" s="367"/>
      <c r="N100" s="466">
        <v>110849.16</v>
      </c>
      <c r="O100" s="368"/>
      <c r="P100" s="390"/>
      <c r="Q100" s="290">
        <f t="shared" si="4"/>
        <v>423.0883969465649</v>
      </c>
      <c r="R100" s="369"/>
      <c r="S100" s="48">
        <v>262</v>
      </c>
      <c r="T100" s="469"/>
      <c r="U100" s="392"/>
      <c r="V100" s="437"/>
      <c r="W100" s="373"/>
    </row>
    <row r="101" spans="1:266" ht="27.75" customHeight="1" x14ac:dyDescent="0.2">
      <c r="A101" s="353">
        <v>47</v>
      </c>
      <c r="B101" s="353" t="s">
        <v>248</v>
      </c>
      <c r="C101" s="354" t="s">
        <v>47</v>
      </c>
      <c r="D101" s="353" t="s">
        <v>308</v>
      </c>
      <c r="E101" s="356" t="s">
        <v>309</v>
      </c>
      <c r="F101" s="331" t="s">
        <v>321</v>
      </c>
      <c r="G101" s="372" t="s">
        <v>310</v>
      </c>
      <c r="H101" s="387" t="s">
        <v>45</v>
      </c>
      <c r="I101" s="354" t="s">
        <v>35</v>
      </c>
      <c r="J101" s="354" t="s">
        <v>47</v>
      </c>
      <c r="K101" s="354" t="s">
        <v>35</v>
      </c>
      <c r="L101" s="374">
        <v>195</v>
      </c>
      <c r="M101" s="367"/>
      <c r="N101" s="466">
        <v>723808.41</v>
      </c>
      <c r="O101" s="368">
        <v>44256</v>
      </c>
      <c r="P101" s="390">
        <v>44330</v>
      </c>
      <c r="Q101" s="290">
        <f t="shared" si="4"/>
        <v>978.11947297297297</v>
      </c>
      <c r="R101" s="369" t="s">
        <v>34</v>
      </c>
      <c r="S101" s="48">
        <v>740</v>
      </c>
      <c r="T101" s="468">
        <f>U101*100%/891947.49</f>
        <v>1</v>
      </c>
      <c r="U101" s="421">
        <v>891947.49</v>
      </c>
      <c r="V101" s="437" t="s">
        <v>311</v>
      </c>
      <c r="W101" s="373" t="s">
        <v>312</v>
      </c>
    </row>
    <row r="102" spans="1:266" ht="27.75" customHeight="1" x14ac:dyDescent="0.2">
      <c r="A102" s="353"/>
      <c r="B102" s="353"/>
      <c r="C102" s="354"/>
      <c r="D102" s="353"/>
      <c r="E102" s="356"/>
      <c r="F102" s="331" t="s">
        <v>307</v>
      </c>
      <c r="G102" s="372"/>
      <c r="H102" s="387"/>
      <c r="I102" s="354"/>
      <c r="J102" s="354"/>
      <c r="K102" s="354"/>
      <c r="L102" s="374"/>
      <c r="M102" s="283" t="s">
        <v>31</v>
      </c>
      <c r="N102" s="466">
        <v>168139.08</v>
      </c>
      <c r="O102" s="368"/>
      <c r="P102" s="390"/>
      <c r="Q102" s="290">
        <f t="shared" si="4"/>
        <v>444.81238095238092</v>
      </c>
      <c r="R102" s="369"/>
      <c r="S102" s="48">
        <v>378</v>
      </c>
      <c r="T102" s="469"/>
      <c r="U102" s="392"/>
      <c r="V102" s="437"/>
      <c r="W102" s="373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  <c r="AV102" s="119"/>
      <c r="AW102" s="119"/>
      <c r="AX102" s="119"/>
      <c r="AY102" s="119"/>
      <c r="AZ102" s="119"/>
      <c r="BA102" s="119"/>
      <c r="BB102" s="119"/>
      <c r="BC102" s="119"/>
      <c r="BD102" s="119"/>
      <c r="BE102" s="119"/>
      <c r="BF102" s="119"/>
      <c r="BG102" s="119"/>
      <c r="BH102" s="119"/>
      <c r="BI102" s="119"/>
      <c r="BJ102" s="119"/>
      <c r="BK102" s="119"/>
      <c r="BL102" s="119"/>
      <c r="BM102" s="119"/>
      <c r="BN102" s="119"/>
      <c r="BO102" s="119"/>
      <c r="BP102" s="119"/>
      <c r="BQ102" s="119"/>
      <c r="BR102" s="119"/>
      <c r="BS102" s="119"/>
      <c r="BT102" s="119"/>
      <c r="BU102" s="119"/>
      <c r="BV102" s="119"/>
      <c r="BW102" s="119"/>
      <c r="BX102" s="119"/>
      <c r="BY102" s="119"/>
      <c r="BZ102" s="119"/>
      <c r="CA102" s="119"/>
      <c r="CB102" s="119"/>
      <c r="CC102" s="119"/>
      <c r="CD102" s="119"/>
      <c r="CE102" s="119"/>
      <c r="CF102" s="119"/>
      <c r="CG102" s="119"/>
      <c r="CH102" s="119"/>
      <c r="CI102" s="119"/>
      <c r="CJ102" s="119"/>
      <c r="CK102" s="119"/>
      <c r="CL102" s="119"/>
      <c r="CM102" s="119"/>
      <c r="CN102" s="119"/>
      <c r="CO102" s="119"/>
      <c r="CP102" s="119"/>
      <c r="CQ102" s="119"/>
      <c r="CR102" s="119"/>
      <c r="CS102" s="119"/>
      <c r="CT102" s="119"/>
      <c r="CU102" s="119"/>
      <c r="CV102" s="119"/>
      <c r="CW102" s="119"/>
      <c r="CX102" s="119"/>
      <c r="CY102" s="119"/>
      <c r="CZ102" s="119"/>
      <c r="DA102" s="119"/>
      <c r="DB102" s="119"/>
      <c r="DC102" s="119"/>
      <c r="DD102" s="119"/>
      <c r="DE102" s="119"/>
      <c r="DF102" s="119"/>
      <c r="DG102" s="119"/>
      <c r="DH102" s="119"/>
      <c r="DI102" s="119"/>
      <c r="DJ102" s="119"/>
      <c r="DK102" s="119"/>
      <c r="DL102" s="119"/>
      <c r="DM102" s="119"/>
      <c r="DN102" s="119"/>
      <c r="DO102" s="119"/>
      <c r="DP102" s="119"/>
      <c r="DQ102" s="119"/>
      <c r="DR102" s="119"/>
      <c r="DS102" s="119"/>
      <c r="DT102" s="119"/>
      <c r="DU102" s="119"/>
      <c r="DV102" s="119"/>
      <c r="DW102" s="119"/>
      <c r="DX102" s="119"/>
      <c r="DY102" s="119"/>
      <c r="DZ102" s="119"/>
      <c r="EA102" s="119"/>
      <c r="EB102" s="119"/>
      <c r="EC102" s="119"/>
      <c r="ED102" s="119"/>
      <c r="EE102" s="119"/>
      <c r="EF102" s="119"/>
      <c r="EG102" s="119"/>
      <c r="EH102" s="119"/>
      <c r="EI102" s="119"/>
      <c r="EJ102" s="119"/>
      <c r="EK102" s="119"/>
      <c r="EL102" s="119"/>
      <c r="EM102" s="119"/>
      <c r="EN102" s="119"/>
      <c r="EO102" s="119"/>
      <c r="EP102" s="119"/>
      <c r="EQ102" s="119"/>
      <c r="ER102" s="119"/>
      <c r="ES102" s="119"/>
      <c r="ET102" s="119"/>
      <c r="EU102" s="119"/>
      <c r="EV102" s="119"/>
      <c r="EW102" s="119"/>
      <c r="EX102" s="119"/>
      <c r="EY102" s="119"/>
      <c r="EZ102" s="119"/>
      <c r="FA102" s="119"/>
      <c r="FB102" s="119"/>
      <c r="FC102" s="119"/>
      <c r="FD102" s="119"/>
      <c r="FE102" s="119"/>
      <c r="FF102" s="119"/>
      <c r="FG102" s="119"/>
      <c r="FH102" s="119"/>
      <c r="FI102" s="119"/>
      <c r="FJ102" s="119"/>
      <c r="FK102" s="119"/>
      <c r="FL102" s="119"/>
      <c r="FM102" s="119"/>
      <c r="FN102" s="119"/>
      <c r="FO102" s="119"/>
      <c r="FP102" s="119"/>
      <c r="FQ102" s="119"/>
      <c r="FR102" s="119"/>
      <c r="FS102" s="119"/>
      <c r="FT102" s="119"/>
      <c r="FU102" s="119"/>
      <c r="FV102" s="119"/>
      <c r="FW102" s="119"/>
      <c r="FX102" s="119"/>
      <c r="FY102" s="119"/>
      <c r="FZ102" s="119"/>
      <c r="GA102" s="119"/>
      <c r="GB102" s="119"/>
      <c r="GC102" s="119"/>
      <c r="GD102" s="119"/>
      <c r="GE102" s="119"/>
      <c r="GF102" s="119"/>
      <c r="GG102" s="119"/>
      <c r="GH102" s="119"/>
      <c r="GI102" s="119"/>
      <c r="GJ102" s="119"/>
      <c r="GK102" s="119"/>
      <c r="GL102" s="119"/>
      <c r="GM102" s="119"/>
      <c r="GN102" s="119"/>
      <c r="GO102" s="119"/>
      <c r="GP102" s="119"/>
      <c r="GQ102" s="119"/>
      <c r="GR102" s="119"/>
      <c r="GS102" s="119"/>
      <c r="GT102" s="119"/>
      <c r="GU102" s="119"/>
      <c r="GV102" s="119"/>
      <c r="GW102" s="119"/>
      <c r="GX102" s="119"/>
      <c r="GY102" s="119"/>
      <c r="GZ102" s="119"/>
      <c r="HA102" s="119"/>
      <c r="HB102" s="119"/>
      <c r="HC102" s="119"/>
      <c r="HD102" s="119"/>
      <c r="HE102" s="119"/>
      <c r="HF102" s="119"/>
      <c r="HG102" s="119"/>
      <c r="HH102" s="119"/>
      <c r="HI102" s="119"/>
      <c r="HJ102" s="119"/>
      <c r="HK102" s="119"/>
      <c r="HL102" s="119"/>
      <c r="HM102" s="119"/>
      <c r="HN102" s="119"/>
      <c r="HO102" s="119"/>
      <c r="HP102" s="119"/>
      <c r="HQ102" s="119"/>
      <c r="HR102" s="119"/>
      <c r="HS102" s="119"/>
      <c r="HT102" s="119"/>
      <c r="HU102" s="119"/>
      <c r="HV102" s="119"/>
      <c r="HW102" s="119"/>
      <c r="HX102" s="119"/>
      <c r="HY102" s="119"/>
      <c r="HZ102" s="119"/>
      <c r="IA102" s="119"/>
      <c r="IB102" s="119"/>
      <c r="IC102" s="119"/>
      <c r="ID102" s="119"/>
      <c r="IE102" s="119"/>
      <c r="IF102" s="119"/>
      <c r="IG102" s="119"/>
      <c r="IH102" s="119"/>
      <c r="II102" s="119"/>
      <c r="IJ102" s="119"/>
      <c r="IK102" s="119"/>
      <c r="IL102" s="119"/>
      <c r="IM102" s="119"/>
      <c r="IN102" s="119"/>
      <c r="IO102" s="119"/>
      <c r="IP102" s="119"/>
      <c r="IQ102" s="119"/>
      <c r="IR102" s="119"/>
      <c r="IS102" s="119"/>
      <c r="IT102" s="119"/>
      <c r="IU102" s="119"/>
      <c r="IV102" s="119"/>
      <c r="IW102" s="119"/>
      <c r="IX102" s="119"/>
      <c r="IY102" s="119"/>
      <c r="IZ102" s="119"/>
      <c r="JA102" s="119"/>
      <c r="JB102" s="119"/>
      <c r="JC102" s="119"/>
      <c r="JD102" s="119"/>
      <c r="JE102" s="119"/>
      <c r="JF102" s="119"/>
    </row>
    <row r="103" spans="1:266" s="117" customFormat="1" ht="54" customHeight="1" x14ac:dyDescent="0.2">
      <c r="A103" s="281">
        <v>48</v>
      </c>
      <c r="B103" s="281" t="s">
        <v>248</v>
      </c>
      <c r="C103" s="288" t="s">
        <v>47</v>
      </c>
      <c r="D103" s="281" t="s">
        <v>313</v>
      </c>
      <c r="E103" s="296" t="s">
        <v>314</v>
      </c>
      <c r="F103" s="331" t="s">
        <v>315</v>
      </c>
      <c r="G103" s="286" t="s">
        <v>310</v>
      </c>
      <c r="H103" s="313" t="s">
        <v>45</v>
      </c>
      <c r="I103" s="288" t="s">
        <v>35</v>
      </c>
      <c r="J103" s="288" t="s">
        <v>47</v>
      </c>
      <c r="K103" s="288" t="s">
        <v>35</v>
      </c>
      <c r="L103" s="295">
        <v>3500</v>
      </c>
      <c r="M103" s="283" t="s">
        <v>31</v>
      </c>
      <c r="N103" s="466">
        <v>1213194.01</v>
      </c>
      <c r="O103" s="284">
        <v>44256</v>
      </c>
      <c r="P103" s="301">
        <v>44330</v>
      </c>
      <c r="Q103" s="290">
        <f t="shared" si="4"/>
        <v>968.23145251396647</v>
      </c>
      <c r="R103" s="285" t="s">
        <v>34</v>
      </c>
      <c r="S103" s="48">
        <v>1253</v>
      </c>
      <c r="T103" s="335">
        <f>U103*100%/N103</f>
        <v>1</v>
      </c>
      <c r="U103" s="294">
        <v>1213194.01</v>
      </c>
      <c r="V103" s="334" t="s">
        <v>316</v>
      </c>
      <c r="W103" s="334" t="s">
        <v>317</v>
      </c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19"/>
      <c r="BF103" s="119"/>
      <c r="BG103" s="119"/>
      <c r="BH103" s="119"/>
      <c r="BI103" s="119"/>
      <c r="BJ103" s="119"/>
      <c r="BK103" s="119"/>
      <c r="BL103" s="119"/>
      <c r="BM103" s="119"/>
      <c r="BN103" s="119"/>
      <c r="BO103" s="119"/>
      <c r="BP103" s="119"/>
      <c r="BQ103" s="119"/>
      <c r="BR103" s="119"/>
      <c r="BS103" s="119"/>
      <c r="BT103" s="119"/>
      <c r="BU103" s="119"/>
      <c r="BV103" s="119"/>
      <c r="BW103" s="119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9"/>
      <c r="CW103" s="119"/>
      <c r="CX103" s="119"/>
      <c r="CY103" s="119"/>
      <c r="CZ103" s="119"/>
      <c r="DA103" s="119"/>
      <c r="DB103" s="119"/>
      <c r="DC103" s="119"/>
      <c r="DD103" s="119"/>
      <c r="DE103" s="119"/>
      <c r="DF103" s="119"/>
      <c r="DG103" s="119"/>
      <c r="DH103" s="119"/>
      <c r="DI103" s="119"/>
      <c r="DJ103" s="119"/>
      <c r="DK103" s="119"/>
      <c r="DL103" s="119"/>
      <c r="DM103" s="119"/>
      <c r="DN103" s="119"/>
      <c r="DO103" s="119"/>
      <c r="DP103" s="119"/>
      <c r="DQ103" s="119"/>
      <c r="DR103" s="119"/>
      <c r="DS103" s="119"/>
      <c r="DT103" s="119"/>
      <c r="DU103" s="119"/>
      <c r="DV103" s="119"/>
      <c r="DW103" s="119"/>
      <c r="DX103" s="119"/>
      <c r="DY103" s="119"/>
      <c r="DZ103" s="119"/>
      <c r="EA103" s="119"/>
      <c r="EB103" s="119"/>
      <c r="EC103" s="119"/>
      <c r="ED103" s="119"/>
      <c r="EE103" s="119"/>
      <c r="EF103" s="119"/>
      <c r="EG103" s="119"/>
      <c r="EH103" s="119"/>
      <c r="EI103" s="119"/>
      <c r="EJ103" s="119"/>
      <c r="EK103" s="119"/>
      <c r="EL103" s="119"/>
      <c r="EM103" s="119"/>
      <c r="EN103" s="119"/>
      <c r="EO103" s="119"/>
      <c r="EP103" s="119"/>
      <c r="EQ103" s="119"/>
      <c r="ER103" s="119"/>
      <c r="ES103" s="119"/>
      <c r="ET103" s="119"/>
      <c r="EU103" s="119"/>
      <c r="EV103" s="119"/>
      <c r="EW103" s="119"/>
      <c r="EX103" s="119"/>
      <c r="EY103" s="119"/>
      <c r="EZ103" s="119"/>
      <c r="FA103" s="119"/>
      <c r="FB103" s="119"/>
      <c r="FC103" s="119"/>
      <c r="FD103" s="119"/>
      <c r="FE103" s="119"/>
      <c r="FF103" s="119"/>
      <c r="FG103" s="119"/>
      <c r="FH103" s="119"/>
      <c r="FI103" s="119"/>
      <c r="FJ103" s="119"/>
      <c r="FK103" s="119"/>
      <c r="FL103" s="119"/>
      <c r="FM103" s="119"/>
      <c r="FN103" s="119"/>
      <c r="FO103" s="119"/>
      <c r="FP103" s="119"/>
      <c r="FQ103" s="119"/>
      <c r="FR103" s="119"/>
      <c r="FS103" s="119"/>
      <c r="FT103" s="119"/>
      <c r="FU103" s="119"/>
      <c r="FV103" s="119"/>
      <c r="FW103" s="119"/>
      <c r="FX103" s="119"/>
      <c r="FY103" s="119"/>
      <c r="FZ103" s="119"/>
      <c r="GA103" s="119"/>
      <c r="GB103" s="119"/>
      <c r="GC103" s="119"/>
      <c r="GD103" s="119"/>
      <c r="GE103" s="119"/>
      <c r="GF103" s="119"/>
      <c r="GG103" s="119"/>
      <c r="GH103" s="119"/>
      <c r="GI103" s="119"/>
      <c r="GJ103" s="119"/>
      <c r="GK103" s="119"/>
      <c r="GL103" s="119"/>
      <c r="GM103" s="119"/>
      <c r="GN103" s="119"/>
      <c r="GO103" s="119"/>
      <c r="GP103" s="119"/>
      <c r="GQ103" s="119"/>
      <c r="GR103" s="119"/>
      <c r="GS103" s="119"/>
      <c r="GT103" s="119"/>
      <c r="GU103" s="119"/>
      <c r="GV103" s="119"/>
      <c r="GW103" s="119"/>
      <c r="GX103" s="119"/>
      <c r="GY103" s="119"/>
      <c r="GZ103" s="119"/>
      <c r="HA103" s="119"/>
      <c r="HB103" s="119"/>
      <c r="HC103" s="119"/>
      <c r="HD103" s="119"/>
      <c r="HE103" s="119"/>
      <c r="HF103" s="119"/>
      <c r="HG103" s="119"/>
      <c r="HH103" s="119"/>
      <c r="HI103" s="119"/>
      <c r="HJ103" s="119"/>
      <c r="HK103" s="119"/>
      <c r="HL103" s="119"/>
      <c r="HM103" s="119"/>
      <c r="HN103" s="119"/>
      <c r="HO103" s="119"/>
      <c r="HP103" s="119"/>
      <c r="HQ103" s="119"/>
      <c r="HR103" s="119"/>
      <c r="HS103" s="119"/>
      <c r="HT103" s="119"/>
      <c r="HU103" s="119"/>
      <c r="HV103" s="119"/>
      <c r="HW103" s="119"/>
      <c r="HX103" s="119"/>
      <c r="HY103" s="119"/>
      <c r="HZ103" s="119"/>
      <c r="IA103" s="119"/>
      <c r="IB103" s="119"/>
      <c r="IC103" s="119"/>
      <c r="ID103" s="119"/>
      <c r="IE103" s="119"/>
      <c r="IF103" s="119"/>
      <c r="IG103" s="119"/>
      <c r="IH103" s="119"/>
      <c r="II103" s="119"/>
      <c r="IJ103" s="119"/>
      <c r="IK103" s="119"/>
      <c r="IL103" s="119"/>
      <c r="IM103" s="119"/>
      <c r="IN103" s="119"/>
      <c r="IO103" s="119"/>
      <c r="IP103" s="119"/>
      <c r="IQ103" s="119"/>
      <c r="IR103" s="119"/>
      <c r="IS103" s="119"/>
      <c r="IT103" s="119"/>
      <c r="IU103" s="119"/>
      <c r="IV103" s="119"/>
      <c r="IW103" s="119"/>
      <c r="IX103" s="119"/>
      <c r="IY103" s="119"/>
      <c r="IZ103" s="119"/>
      <c r="JA103" s="119"/>
      <c r="JB103" s="119"/>
      <c r="JC103" s="119"/>
      <c r="JD103" s="119"/>
      <c r="JE103" s="119"/>
      <c r="JF103" s="119"/>
    </row>
    <row r="104" spans="1:266" s="117" customFormat="1" ht="54" customHeight="1" x14ac:dyDescent="0.2">
      <c r="A104" s="281">
        <v>49</v>
      </c>
      <c r="B104" s="281" t="s">
        <v>248</v>
      </c>
      <c r="C104" s="281" t="s">
        <v>49</v>
      </c>
      <c r="D104" s="281" t="s">
        <v>322</v>
      </c>
      <c r="E104" s="281">
        <v>1213</v>
      </c>
      <c r="F104" s="331" t="s">
        <v>323</v>
      </c>
      <c r="G104" s="286" t="s">
        <v>29</v>
      </c>
      <c r="H104" s="288" t="s">
        <v>43</v>
      </c>
      <c r="I104" s="288" t="s">
        <v>324</v>
      </c>
      <c r="J104" s="281" t="s">
        <v>49</v>
      </c>
      <c r="K104" s="288" t="s">
        <v>324</v>
      </c>
      <c r="L104" s="282">
        <v>1200</v>
      </c>
      <c r="M104" s="283" t="s">
        <v>31</v>
      </c>
      <c r="N104" s="470">
        <v>4137717.73</v>
      </c>
      <c r="O104" s="284">
        <v>44239</v>
      </c>
      <c r="P104" s="284">
        <v>44429</v>
      </c>
      <c r="Q104" s="95">
        <v>4100000</v>
      </c>
      <c r="R104" s="285" t="s">
        <v>32</v>
      </c>
      <c r="S104" s="48">
        <v>1</v>
      </c>
      <c r="T104" s="335">
        <f t="shared" ref="T104:T109" si="5">U104*100%/N104</f>
        <v>1</v>
      </c>
      <c r="U104" s="470">
        <v>4137717.73</v>
      </c>
      <c r="V104" s="280" t="s">
        <v>325</v>
      </c>
      <c r="W104" s="280" t="s">
        <v>326</v>
      </c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  <c r="AX104" s="119"/>
      <c r="AY104" s="119"/>
      <c r="AZ104" s="119"/>
      <c r="BA104" s="119"/>
      <c r="BB104" s="119"/>
      <c r="BC104" s="119"/>
      <c r="BD104" s="119"/>
      <c r="BE104" s="119"/>
      <c r="BF104" s="119"/>
      <c r="BG104" s="119"/>
      <c r="BH104" s="119"/>
      <c r="BI104" s="119"/>
      <c r="BJ104" s="119"/>
      <c r="BK104" s="119"/>
      <c r="BL104" s="119"/>
      <c r="BM104" s="119"/>
      <c r="BN104" s="119"/>
      <c r="BO104" s="119"/>
      <c r="BP104" s="119"/>
      <c r="BQ104" s="119"/>
      <c r="BR104" s="119"/>
      <c r="BS104" s="119"/>
      <c r="BT104" s="119"/>
      <c r="BU104" s="119"/>
      <c r="BV104" s="119"/>
      <c r="BW104" s="119"/>
      <c r="BX104" s="119"/>
      <c r="BY104" s="119"/>
      <c r="BZ104" s="119"/>
      <c r="CA104" s="119"/>
      <c r="CB104" s="119"/>
      <c r="CC104" s="119"/>
      <c r="CD104" s="119"/>
      <c r="CE104" s="119"/>
      <c r="CF104" s="119"/>
      <c r="CG104" s="119"/>
      <c r="CH104" s="119"/>
      <c r="CI104" s="119"/>
      <c r="CJ104" s="119"/>
      <c r="CK104" s="119"/>
      <c r="CL104" s="119"/>
      <c r="CM104" s="119"/>
      <c r="CN104" s="119"/>
      <c r="CO104" s="119"/>
      <c r="CP104" s="119"/>
      <c r="CQ104" s="119"/>
      <c r="CR104" s="119"/>
      <c r="CS104" s="119"/>
      <c r="CT104" s="119"/>
      <c r="CU104" s="119"/>
      <c r="CV104" s="119"/>
      <c r="CW104" s="119"/>
      <c r="CX104" s="119"/>
      <c r="CY104" s="119"/>
      <c r="CZ104" s="119"/>
      <c r="DA104" s="119"/>
      <c r="DB104" s="119"/>
      <c r="DC104" s="119"/>
      <c r="DD104" s="119"/>
      <c r="DE104" s="119"/>
      <c r="DF104" s="119"/>
      <c r="DG104" s="119"/>
      <c r="DH104" s="119"/>
      <c r="DI104" s="119"/>
      <c r="DJ104" s="119"/>
      <c r="DK104" s="119"/>
      <c r="DL104" s="119"/>
      <c r="DM104" s="119"/>
      <c r="DN104" s="119"/>
      <c r="DO104" s="119"/>
      <c r="DP104" s="119"/>
      <c r="DQ104" s="119"/>
      <c r="DR104" s="119"/>
      <c r="DS104" s="119"/>
      <c r="DT104" s="119"/>
      <c r="DU104" s="119"/>
      <c r="DV104" s="119"/>
      <c r="DW104" s="119"/>
      <c r="DX104" s="119"/>
      <c r="DY104" s="119"/>
      <c r="DZ104" s="119"/>
      <c r="EA104" s="119"/>
      <c r="EB104" s="119"/>
      <c r="EC104" s="119"/>
      <c r="ED104" s="119"/>
      <c r="EE104" s="119"/>
      <c r="EF104" s="119"/>
      <c r="EG104" s="119"/>
      <c r="EH104" s="119"/>
      <c r="EI104" s="119"/>
      <c r="EJ104" s="119"/>
      <c r="EK104" s="119"/>
      <c r="EL104" s="119"/>
      <c r="EM104" s="119"/>
      <c r="EN104" s="119"/>
      <c r="EO104" s="119"/>
      <c r="EP104" s="119"/>
      <c r="EQ104" s="119"/>
      <c r="ER104" s="119"/>
      <c r="ES104" s="119"/>
      <c r="ET104" s="119"/>
      <c r="EU104" s="119"/>
      <c r="EV104" s="119"/>
      <c r="EW104" s="119"/>
      <c r="EX104" s="119"/>
      <c r="EY104" s="119"/>
      <c r="EZ104" s="119"/>
      <c r="FA104" s="119"/>
      <c r="FB104" s="119"/>
      <c r="FC104" s="119"/>
      <c r="FD104" s="119"/>
      <c r="FE104" s="119"/>
      <c r="FF104" s="119"/>
      <c r="FG104" s="119"/>
      <c r="FH104" s="119"/>
      <c r="FI104" s="119"/>
      <c r="FJ104" s="119"/>
      <c r="FK104" s="119"/>
      <c r="FL104" s="119"/>
      <c r="FM104" s="119"/>
      <c r="FN104" s="119"/>
      <c r="FO104" s="119"/>
      <c r="FP104" s="119"/>
      <c r="FQ104" s="119"/>
      <c r="FR104" s="119"/>
      <c r="FS104" s="119"/>
      <c r="FT104" s="119"/>
      <c r="FU104" s="119"/>
      <c r="FV104" s="119"/>
      <c r="FW104" s="119"/>
      <c r="FX104" s="119"/>
      <c r="FY104" s="119"/>
      <c r="FZ104" s="119"/>
      <c r="GA104" s="119"/>
      <c r="GB104" s="119"/>
      <c r="GC104" s="119"/>
      <c r="GD104" s="119"/>
      <c r="GE104" s="119"/>
      <c r="GF104" s="119"/>
      <c r="GG104" s="119"/>
      <c r="GH104" s="119"/>
      <c r="GI104" s="119"/>
      <c r="GJ104" s="119"/>
      <c r="GK104" s="119"/>
      <c r="GL104" s="119"/>
      <c r="GM104" s="119"/>
      <c r="GN104" s="119"/>
      <c r="GO104" s="119"/>
      <c r="GP104" s="119"/>
      <c r="GQ104" s="119"/>
      <c r="GR104" s="119"/>
      <c r="GS104" s="119"/>
      <c r="GT104" s="119"/>
      <c r="GU104" s="119"/>
      <c r="GV104" s="119"/>
      <c r="GW104" s="119"/>
      <c r="GX104" s="119"/>
      <c r="GY104" s="119"/>
      <c r="GZ104" s="119"/>
      <c r="HA104" s="119"/>
      <c r="HB104" s="119"/>
      <c r="HC104" s="119"/>
      <c r="HD104" s="119"/>
      <c r="HE104" s="119"/>
      <c r="HF104" s="119"/>
      <c r="HG104" s="119"/>
      <c r="HH104" s="119"/>
      <c r="HI104" s="119"/>
      <c r="HJ104" s="119"/>
      <c r="HK104" s="119"/>
      <c r="HL104" s="119"/>
      <c r="HM104" s="119"/>
      <c r="HN104" s="119"/>
      <c r="HO104" s="119"/>
      <c r="HP104" s="119"/>
      <c r="HQ104" s="119"/>
      <c r="HR104" s="119"/>
      <c r="HS104" s="119"/>
      <c r="HT104" s="119"/>
      <c r="HU104" s="119"/>
      <c r="HV104" s="119"/>
      <c r="HW104" s="119"/>
      <c r="HX104" s="119"/>
      <c r="HY104" s="119"/>
      <c r="HZ104" s="119"/>
      <c r="IA104" s="119"/>
      <c r="IB104" s="119"/>
      <c r="IC104" s="119"/>
      <c r="ID104" s="119"/>
      <c r="IE104" s="119"/>
      <c r="IF104" s="119"/>
      <c r="IG104" s="119"/>
      <c r="IH104" s="119"/>
      <c r="II104" s="119"/>
      <c r="IJ104" s="119"/>
      <c r="IK104" s="119"/>
      <c r="IL104" s="119"/>
      <c r="IM104" s="119"/>
      <c r="IN104" s="119"/>
      <c r="IO104" s="119"/>
      <c r="IP104" s="119"/>
      <c r="IQ104" s="119"/>
      <c r="IR104" s="119"/>
      <c r="IS104" s="119"/>
      <c r="IT104" s="119"/>
      <c r="IU104" s="119"/>
      <c r="IV104" s="119"/>
      <c r="IW104" s="119"/>
      <c r="IX104" s="119"/>
      <c r="IY104" s="119"/>
      <c r="IZ104" s="119"/>
      <c r="JA104" s="119"/>
      <c r="JB104" s="119"/>
      <c r="JC104" s="119"/>
      <c r="JD104" s="119"/>
      <c r="JE104" s="119"/>
      <c r="JF104" s="119"/>
    </row>
    <row r="105" spans="1:266" s="117" customFormat="1" ht="54" customHeight="1" x14ac:dyDescent="0.2">
      <c r="A105" s="281">
        <v>50</v>
      </c>
      <c r="B105" s="281" t="s">
        <v>248</v>
      </c>
      <c r="C105" s="281" t="s">
        <v>49</v>
      </c>
      <c r="D105" s="281" t="s">
        <v>327</v>
      </c>
      <c r="E105" s="281">
        <v>1214</v>
      </c>
      <c r="F105" s="331" t="s">
        <v>328</v>
      </c>
      <c r="G105" s="286" t="s">
        <v>29</v>
      </c>
      <c r="H105" s="288" t="s">
        <v>43</v>
      </c>
      <c r="I105" s="288" t="s">
        <v>329</v>
      </c>
      <c r="J105" s="281" t="s">
        <v>49</v>
      </c>
      <c r="K105" s="288" t="s">
        <v>329</v>
      </c>
      <c r="L105" s="282">
        <v>45</v>
      </c>
      <c r="M105" s="283" t="s">
        <v>31</v>
      </c>
      <c r="N105" s="470">
        <v>34576.120000000003</v>
      </c>
      <c r="O105" s="284">
        <v>44249</v>
      </c>
      <c r="P105" s="284">
        <v>44274</v>
      </c>
      <c r="Q105" s="95">
        <v>34576.699999999997</v>
      </c>
      <c r="R105" s="285" t="s">
        <v>39</v>
      </c>
      <c r="S105" s="48">
        <v>10</v>
      </c>
      <c r="T105" s="335">
        <f t="shared" si="5"/>
        <v>1</v>
      </c>
      <c r="U105" s="294">
        <v>34576.120000000003</v>
      </c>
      <c r="V105" s="280" t="s">
        <v>330</v>
      </c>
      <c r="W105" s="280" t="s">
        <v>331</v>
      </c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  <c r="AX105" s="119"/>
      <c r="AY105" s="119"/>
      <c r="AZ105" s="119"/>
      <c r="BA105" s="119"/>
      <c r="BB105" s="119"/>
      <c r="BC105" s="119"/>
      <c r="BD105" s="119"/>
      <c r="BE105" s="119"/>
      <c r="BF105" s="119"/>
      <c r="BG105" s="119"/>
      <c r="BH105" s="119"/>
      <c r="BI105" s="119"/>
      <c r="BJ105" s="119"/>
      <c r="BK105" s="119"/>
      <c r="BL105" s="119"/>
      <c r="BM105" s="119"/>
      <c r="BN105" s="119"/>
      <c r="BO105" s="119"/>
      <c r="BP105" s="119"/>
      <c r="BQ105" s="119"/>
      <c r="BR105" s="119"/>
      <c r="BS105" s="119"/>
      <c r="BT105" s="119"/>
      <c r="BU105" s="119"/>
      <c r="BV105" s="119"/>
      <c r="BW105" s="119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9"/>
      <c r="CW105" s="119"/>
      <c r="CX105" s="119"/>
      <c r="CY105" s="119"/>
      <c r="CZ105" s="119"/>
      <c r="DA105" s="119"/>
      <c r="DB105" s="119"/>
      <c r="DC105" s="119"/>
      <c r="DD105" s="119"/>
      <c r="DE105" s="119"/>
      <c r="DF105" s="119"/>
      <c r="DG105" s="119"/>
      <c r="DH105" s="119"/>
      <c r="DI105" s="119"/>
      <c r="DJ105" s="119"/>
      <c r="DK105" s="119"/>
      <c r="DL105" s="119"/>
      <c r="DM105" s="119"/>
      <c r="DN105" s="119"/>
      <c r="DO105" s="119"/>
      <c r="DP105" s="119"/>
      <c r="DQ105" s="119"/>
      <c r="DR105" s="119"/>
      <c r="DS105" s="119"/>
      <c r="DT105" s="119"/>
      <c r="DU105" s="119"/>
      <c r="DV105" s="119"/>
      <c r="DW105" s="119"/>
      <c r="DX105" s="119"/>
      <c r="DY105" s="119"/>
      <c r="DZ105" s="119"/>
      <c r="EA105" s="119"/>
      <c r="EB105" s="119"/>
      <c r="EC105" s="119"/>
      <c r="ED105" s="119"/>
      <c r="EE105" s="119"/>
      <c r="EF105" s="119"/>
      <c r="EG105" s="119"/>
      <c r="EH105" s="119"/>
      <c r="EI105" s="119"/>
      <c r="EJ105" s="119"/>
      <c r="EK105" s="119"/>
      <c r="EL105" s="119"/>
      <c r="EM105" s="119"/>
      <c r="EN105" s="119"/>
      <c r="EO105" s="119"/>
      <c r="EP105" s="119"/>
      <c r="EQ105" s="119"/>
      <c r="ER105" s="119"/>
      <c r="ES105" s="119"/>
      <c r="ET105" s="119"/>
      <c r="EU105" s="119"/>
      <c r="EV105" s="119"/>
      <c r="EW105" s="119"/>
      <c r="EX105" s="119"/>
      <c r="EY105" s="119"/>
      <c r="EZ105" s="119"/>
      <c r="FA105" s="119"/>
      <c r="FB105" s="119"/>
      <c r="FC105" s="119"/>
      <c r="FD105" s="119"/>
      <c r="FE105" s="119"/>
      <c r="FF105" s="119"/>
      <c r="FG105" s="119"/>
      <c r="FH105" s="119"/>
      <c r="FI105" s="119"/>
      <c r="FJ105" s="119"/>
      <c r="FK105" s="119"/>
      <c r="FL105" s="119"/>
      <c r="FM105" s="119"/>
      <c r="FN105" s="119"/>
      <c r="FO105" s="119"/>
      <c r="FP105" s="119"/>
      <c r="FQ105" s="119"/>
      <c r="FR105" s="119"/>
      <c r="FS105" s="119"/>
      <c r="FT105" s="119"/>
      <c r="FU105" s="119"/>
      <c r="FV105" s="119"/>
      <c r="FW105" s="119"/>
      <c r="FX105" s="119"/>
      <c r="FY105" s="119"/>
      <c r="FZ105" s="119"/>
      <c r="GA105" s="119"/>
      <c r="GB105" s="119"/>
      <c r="GC105" s="119"/>
      <c r="GD105" s="119"/>
      <c r="GE105" s="119"/>
      <c r="GF105" s="119"/>
      <c r="GG105" s="119"/>
      <c r="GH105" s="119"/>
      <c r="GI105" s="119"/>
      <c r="GJ105" s="119"/>
      <c r="GK105" s="119"/>
      <c r="GL105" s="119"/>
      <c r="GM105" s="119"/>
      <c r="GN105" s="119"/>
      <c r="GO105" s="119"/>
      <c r="GP105" s="119"/>
      <c r="GQ105" s="119"/>
      <c r="GR105" s="119"/>
      <c r="GS105" s="119"/>
      <c r="GT105" s="119"/>
      <c r="GU105" s="119"/>
      <c r="GV105" s="119"/>
      <c r="GW105" s="119"/>
      <c r="GX105" s="119"/>
      <c r="GY105" s="119"/>
      <c r="GZ105" s="119"/>
      <c r="HA105" s="119"/>
      <c r="HB105" s="119"/>
      <c r="HC105" s="119"/>
      <c r="HD105" s="119"/>
      <c r="HE105" s="119"/>
      <c r="HF105" s="119"/>
      <c r="HG105" s="119"/>
      <c r="HH105" s="119"/>
      <c r="HI105" s="119"/>
      <c r="HJ105" s="119"/>
      <c r="HK105" s="119"/>
      <c r="HL105" s="119"/>
      <c r="HM105" s="119"/>
      <c r="HN105" s="119"/>
      <c r="HO105" s="119"/>
      <c r="HP105" s="119"/>
      <c r="HQ105" s="119"/>
      <c r="HR105" s="119"/>
      <c r="HS105" s="119"/>
      <c r="HT105" s="119"/>
      <c r="HU105" s="119"/>
      <c r="HV105" s="119"/>
      <c r="HW105" s="119"/>
      <c r="HX105" s="119"/>
      <c r="HY105" s="119"/>
      <c r="HZ105" s="119"/>
      <c r="IA105" s="119"/>
      <c r="IB105" s="119"/>
      <c r="IC105" s="119"/>
      <c r="ID105" s="119"/>
      <c r="IE105" s="119"/>
      <c r="IF105" s="119"/>
      <c r="IG105" s="119"/>
      <c r="IH105" s="119"/>
      <c r="II105" s="119"/>
      <c r="IJ105" s="119"/>
      <c r="IK105" s="119"/>
      <c r="IL105" s="119"/>
      <c r="IM105" s="119"/>
      <c r="IN105" s="119"/>
      <c r="IO105" s="119"/>
      <c r="IP105" s="119"/>
      <c r="IQ105" s="119"/>
      <c r="IR105" s="119"/>
      <c r="IS105" s="119"/>
      <c r="IT105" s="119"/>
      <c r="IU105" s="119"/>
      <c r="IV105" s="119"/>
      <c r="IW105" s="119"/>
      <c r="IX105" s="119"/>
      <c r="IY105" s="119"/>
      <c r="IZ105" s="119"/>
      <c r="JA105" s="119"/>
      <c r="JB105" s="119"/>
      <c r="JC105" s="119"/>
      <c r="JD105" s="119"/>
      <c r="JE105" s="119"/>
      <c r="JF105" s="119"/>
    </row>
    <row r="106" spans="1:266" s="117" customFormat="1" ht="54" customHeight="1" x14ac:dyDescent="0.2">
      <c r="A106" s="281">
        <v>51</v>
      </c>
      <c r="B106" s="281" t="s">
        <v>248</v>
      </c>
      <c r="C106" s="281" t="s">
        <v>49</v>
      </c>
      <c r="D106" s="281" t="s">
        <v>332</v>
      </c>
      <c r="E106" s="281">
        <v>1215</v>
      </c>
      <c r="F106" s="331" t="s">
        <v>333</v>
      </c>
      <c r="G106" s="286" t="s">
        <v>29</v>
      </c>
      <c r="H106" s="288" t="s">
        <v>55</v>
      </c>
      <c r="I106" s="288" t="s">
        <v>334</v>
      </c>
      <c r="J106" s="281" t="s">
        <v>49</v>
      </c>
      <c r="K106" s="288" t="s">
        <v>334</v>
      </c>
      <c r="L106" s="282">
        <v>45</v>
      </c>
      <c r="M106" s="283" t="s">
        <v>31</v>
      </c>
      <c r="N106" s="470">
        <v>46931.92</v>
      </c>
      <c r="O106" s="284">
        <v>44249</v>
      </c>
      <c r="P106" s="284">
        <v>44316</v>
      </c>
      <c r="Q106" s="95">
        <v>46931.92</v>
      </c>
      <c r="R106" s="285" t="s">
        <v>39</v>
      </c>
      <c r="S106" s="48">
        <v>50</v>
      </c>
      <c r="T106" s="335">
        <f t="shared" si="5"/>
        <v>1</v>
      </c>
      <c r="U106" s="68">
        <v>46931.92</v>
      </c>
      <c r="V106" s="280" t="s">
        <v>335</v>
      </c>
      <c r="W106" s="280" t="s">
        <v>336</v>
      </c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  <c r="AX106" s="119"/>
      <c r="AY106" s="119"/>
      <c r="AZ106" s="119"/>
      <c r="BA106" s="119"/>
      <c r="BB106" s="119"/>
      <c r="BC106" s="119"/>
      <c r="BD106" s="119"/>
      <c r="BE106" s="119"/>
      <c r="BF106" s="119"/>
      <c r="BG106" s="119"/>
      <c r="BH106" s="119"/>
      <c r="BI106" s="119"/>
      <c r="BJ106" s="119"/>
      <c r="BK106" s="119"/>
      <c r="BL106" s="119"/>
      <c r="BM106" s="119"/>
      <c r="BN106" s="119"/>
      <c r="BO106" s="119"/>
      <c r="BP106" s="119"/>
      <c r="BQ106" s="119"/>
      <c r="BR106" s="119"/>
      <c r="BS106" s="119"/>
      <c r="BT106" s="119"/>
      <c r="BU106" s="119"/>
      <c r="BV106" s="119"/>
      <c r="BW106" s="119"/>
      <c r="BX106" s="119"/>
      <c r="BY106" s="119"/>
      <c r="BZ106" s="119"/>
      <c r="CA106" s="119"/>
      <c r="CB106" s="119"/>
      <c r="CC106" s="119"/>
      <c r="CD106" s="119"/>
      <c r="CE106" s="119"/>
      <c r="CF106" s="119"/>
      <c r="CG106" s="119"/>
      <c r="CH106" s="119"/>
      <c r="CI106" s="119"/>
      <c r="CJ106" s="119"/>
      <c r="CK106" s="119"/>
      <c r="CL106" s="119"/>
      <c r="CM106" s="119"/>
      <c r="CN106" s="119"/>
      <c r="CO106" s="119"/>
      <c r="CP106" s="119"/>
      <c r="CQ106" s="119"/>
      <c r="CR106" s="119"/>
      <c r="CS106" s="119"/>
      <c r="CT106" s="119"/>
      <c r="CU106" s="119"/>
      <c r="CV106" s="119"/>
      <c r="CW106" s="119"/>
      <c r="CX106" s="119"/>
      <c r="CY106" s="119"/>
      <c r="CZ106" s="119"/>
      <c r="DA106" s="119"/>
      <c r="DB106" s="119"/>
      <c r="DC106" s="119"/>
      <c r="DD106" s="119"/>
      <c r="DE106" s="119"/>
      <c r="DF106" s="119"/>
      <c r="DG106" s="119"/>
      <c r="DH106" s="119"/>
      <c r="DI106" s="119"/>
      <c r="DJ106" s="119"/>
      <c r="DK106" s="119"/>
      <c r="DL106" s="119"/>
      <c r="DM106" s="119"/>
      <c r="DN106" s="119"/>
      <c r="DO106" s="119"/>
      <c r="DP106" s="119"/>
      <c r="DQ106" s="119"/>
      <c r="DR106" s="119"/>
      <c r="DS106" s="119"/>
      <c r="DT106" s="119"/>
      <c r="DU106" s="119"/>
      <c r="DV106" s="119"/>
      <c r="DW106" s="119"/>
      <c r="DX106" s="119"/>
      <c r="DY106" s="119"/>
      <c r="DZ106" s="119"/>
      <c r="EA106" s="119"/>
      <c r="EB106" s="119"/>
      <c r="EC106" s="119"/>
      <c r="ED106" s="119"/>
      <c r="EE106" s="119"/>
      <c r="EF106" s="119"/>
      <c r="EG106" s="119"/>
      <c r="EH106" s="119"/>
      <c r="EI106" s="119"/>
      <c r="EJ106" s="119"/>
      <c r="EK106" s="119"/>
      <c r="EL106" s="119"/>
      <c r="EM106" s="119"/>
      <c r="EN106" s="119"/>
      <c r="EO106" s="119"/>
      <c r="EP106" s="119"/>
      <c r="EQ106" s="119"/>
      <c r="ER106" s="119"/>
      <c r="ES106" s="119"/>
      <c r="ET106" s="119"/>
      <c r="EU106" s="119"/>
      <c r="EV106" s="119"/>
      <c r="EW106" s="119"/>
      <c r="EX106" s="119"/>
      <c r="EY106" s="119"/>
      <c r="EZ106" s="119"/>
      <c r="FA106" s="119"/>
      <c r="FB106" s="119"/>
      <c r="FC106" s="119"/>
      <c r="FD106" s="119"/>
      <c r="FE106" s="119"/>
      <c r="FF106" s="119"/>
      <c r="FG106" s="119"/>
      <c r="FH106" s="119"/>
      <c r="FI106" s="119"/>
      <c r="FJ106" s="119"/>
      <c r="FK106" s="119"/>
      <c r="FL106" s="119"/>
      <c r="FM106" s="119"/>
      <c r="FN106" s="119"/>
      <c r="FO106" s="119"/>
      <c r="FP106" s="119"/>
      <c r="FQ106" s="119"/>
      <c r="FR106" s="119"/>
      <c r="FS106" s="119"/>
      <c r="FT106" s="119"/>
      <c r="FU106" s="119"/>
      <c r="FV106" s="119"/>
      <c r="FW106" s="119"/>
      <c r="FX106" s="119"/>
      <c r="FY106" s="119"/>
      <c r="FZ106" s="119"/>
      <c r="GA106" s="119"/>
      <c r="GB106" s="119"/>
      <c r="GC106" s="119"/>
      <c r="GD106" s="119"/>
      <c r="GE106" s="119"/>
      <c r="GF106" s="119"/>
      <c r="GG106" s="119"/>
      <c r="GH106" s="119"/>
      <c r="GI106" s="119"/>
      <c r="GJ106" s="119"/>
      <c r="GK106" s="119"/>
      <c r="GL106" s="119"/>
      <c r="GM106" s="119"/>
      <c r="GN106" s="119"/>
      <c r="GO106" s="119"/>
      <c r="GP106" s="119"/>
      <c r="GQ106" s="119"/>
      <c r="GR106" s="119"/>
      <c r="GS106" s="119"/>
      <c r="GT106" s="119"/>
      <c r="GU106" s="119"/>
      <c r="GV106" s="119"/>
      <c r="GW106" s="119"/>
      <c r="GX106" s="119"/>
      <c r="GY106" s="119"/>
      <c r="GZ106" s="119"/>
      <c r="HA106" s="119"/>
      <c r="HB106" s="119"/>
      <c r="HC106" s="119"/>
      <c r="HD106" s="119"/>
      <c r="HE106" s="119"/>
      <c r="HF106" s="119"/>
      <c r="HG106" s="119"/>
      <c r="HH106" s="119"/>
      <c r="HI106" s="119"/>
      <c r="HJ106" s="119"/>
      <c r="HK106" s="119"/>
      <c r="HL106" s="119"/>
      <c r="HM106" s="119"/>
      <c r="HN106" s="119"/>
      <c r="HO106" s="119"/>
      <c r="HP106" s="119"/>
      <c r="HQ106" s="119"/>
      <c r="HR106" s="119"/>
      <c r="HS106" s="119"/>
      <c r="HT106" s="119"/>
      <c r="HU106" s="119"/>
      <c r="HV106" s="119"/>
      <c r="HW106" s="119"/>
      <c r="HX106" s="119"/>
      <c r="HY106" s="119"/>
      <c r="HZ106" s="119"/>
      <c r="IA106" s="119"/>
      <c r="IB106" s="119"/>
      <c r="IC106" s="119"/>
      <c r="ID106" s="119"/>
      <c r="IE106" s="119"/>
      <c r="IF106" s="119"/>
      <c r="IG106" s="119"/>
      <c r="IH106" s="119"/>
      <c r="II106" s="119"/>
      <c r="IJ106" s="119"/>
      <c r="IK106" s="119"/>
      <c r="IL106" s="119"/>
      <c r="IM106" s="119"/>
      <c r="IN106" s="119"/>
      <c r="IO106" s="119"/>
      <c r="IP106" s="119"/>
      <c r="IQ106" s="119"/>
      <c r="IR106" s="119"/>
      <c r="IS106" s="119"/>
      <c r="IT106" s="119"/>
      <c r="IU106" s="119"/>
      <c r="IV106" s="119"/>
      <c r="IW106" s="119"/>
      <c r="IX106" s="119"/>
      <c r="IY106" s="119"/>
      <c r="IZ106" s="119"/>
      <c r="JA106" s="119"/>
      <c r="JB106" s="119"/>
      <c r="JC106" s="119"/>
      <c r="JD106" s="119"/>
      <c r="JE106" s="119"/>
      <c r="JF106" s="119"/>
    </row>
    <row r="107" spans="1:266" s="117" customFormat="1" ht="54" customHeight="1" x14ac:dyDescent="0.2">
      <c r="A107" s="281">
        <v>52</v>
      </c>
      <c r="B107" s="281" t="s">
        <v>248</v>
      </c>
      <c r="C107" s="281" t="s">
        <v>49</v>
      </c>
      <c r="D107" s="281" t="s">
        <v>337</v>
      </c>
      <c r="E107" s="281">
        <v>1216</v>
      </c>
      <c r="F107" s="331" t="s">
        <v>338</v>
      </c>
      <c r="G107" s="286" t="s">
        <v>29</v>
      </c>
      <c r="H107" s="281" t="s">
        <v>45</v>
      </c>
      <c r="I107" s="288" t="s">
        <v>339</v>
      </c>
      <c r="J107" s="281" t="s">
        <v>49</v>
      </c>
      <c r="K107" s="288" t="s">
        <v>339</v>
      </c>
      <c r="L107" s="282">
        <v>45</v>
      </c>
      <c r="M107" s="283" t="s">
        <v>31</v>
      </c>
      <c r="N107" s="470">
        <v>33214.14</v>
      </c>
      <c r="O107" s="284">
        <v>44249</v>
      </c>
      <c r="P107" s="284">
        <v>44316</v>
      </c>
      <c r="Q107" s="95">
        <v>33214.14</v>
      </c>
      <c r="R107" s="285" t="s">
        <v>39</v>
      </c>
      <c r="S107" s="48">
        <v>55</v>
      </c>
      <c r="T107" s="335">
        <f t="shared" si="5"/>
        <v>1</v>
      </c>
      <c r="U107" s="68">
        <v>33214.14</v>
      </c>
      <c r="V107" s="280" t="s">
        <v>340</v>
      </c>
      <c r="W107" s="280" t="s">
        <v>341</v>
      </c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  <c r="BH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  <c r="BR107" s="119"/>
      <c r="BS107" s="119"/>
      <c r="BT107" s="119"/>
      <c r="BU107" s="119"/>
      <c r="BV107" s="119"/>
      <c r="BW107" s="119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9"/>
      <c r="CW107" s="119"/>
      <c r="CX107" s="119"/>
      <c r="CY107" s="119"/>
      <c r="CZ107" s="119"/>
      <c r="DA107" s="119"/>
      <c r="DB107" s="119"/>
      <c r="DC107" s="119"/>
      <c r="DD107" s="119"/>
      <c r="DE107" s="119"/>
      <c r="DF107" s="119"/>
      <c r="DG107" s="119"/>
      <c r="DH107" s="119"/>
      <c r="DI107" s="119"/>
      <c r="DJ107" s="119"/>
      <c r="DK107" s="119"/>
      <c r="DL107" s="119"/>
      <c r="DM107" s="119"/>
      <c r="DN107" s="119"/>
      <c r="DO107" s="119"/>
      <c r="DP107" s="119"/>
      <c r="DQ107" s="119"/>
      <c r="DR107" s="119"/>
      <c r="DS107" s="119"/>
      <c r="DT107" s="119"/>
      <c r="DU107" s="119"/>
      <c r="DV107" s="119"/>
      <c r="DW107" s="119"/>
      <c r="DX107" s="119"/>
      <c r="DY107" s="119"/>
      <c r="DZ107" s="119"/>
      <c r="EA107" s="119"/>
      <c r="EB107" s="119"/>
      <c r="EC107" s="119"/>
      <c r="ED107" s="119"/>
      <c r="EE107" s="119"/>
      <c r="EF107" s="119"/>
      <c r="EG107" s="119"/>
      <c r="EH107" s="119"/>
      <c r="EI107" s="119"/>
      <c r="EJ107" s="119"/>
      <c r="EK107" s="119"/>
      <c r="EL107" s="119"/>
      <c r="EM107" s="119"/>
      <c r="EN107" s="119"/>
      <c r="EO107" s="119"/>
      <c r="EP107" s="119"/>
      <c r="EQ107" s="119"/>
      <c r="ER107" s="119"/>
      <c r="ES107" s="119"/>
      <c r="ET107" s="119"/>
      <c r="EU107" s="119"/>
      <c r="EV107" s="119"/>
      <c r="EW107" s="119"/>
      <c r="EX107" s="119"/>
      <c r="EY107" s="119"/>
      <c r="EZ107" s="119"/>
      <c r="FA107" s="119"/>
      <c r="FB107" s="119"/>
      <c r="FC107" s="119"/>
      <c r="FD107" s="119"/>
      <c r="FE107" s="119"/>
      <c r="FF107" s="119"/>
      <c r="FG107" s="119"/>
      <c r="FH107" s="119"/>
      <c r="FI107" s="119"/>
      <c r="FJ107" s="119"/>
      <c r="FK107" s="119"/>
      <c r="FL107" s="119"/>
      <c r="FM107" s="119"/>
      <c r="FN107" s="119"/>
      <c r="FO107" s="119"/>
      <c r="FP107" s="119"/>
      <c r="FQ107" s="119"/>
      <c r="FR107" s="119"/>
      <c r="FS107" s="119"/>
      <c r="FT107" s="119"/>
      <c r="FU107" s="119"/>
      <c r="FV107" s="119"/>
      <c r="FW107" s="119"/>
      <c r="FX107" s="119"/>
      <c r="FY107" s="119"/>
      <c r="FZ107" s="119"/>
      <c r="GA107" s="119"/>
      <c r="GB107" s="119"/>
      <c r="GC107" s="119"/>
      <c r="GD107" s="119"/>
      <c r="GE107" s="119"/>
      <c r="GF107" s="119"/>
      <c r="GG107" s="119"/>
      <c r="GH107" s="119"/>
      <c r="GI107" s="119"/>
      <c r="GJ107" s="119"/>
      <c r="GK107" s="119"/>
      <c r="GL107" s="119"/>
      <c r="GM107" s="119"/>
      <c r="GN107" s="119"/>
      <c r="GO107" s="119"/>
      <c r="GP107" s="119"/>
      <c r="GQ107" s="119"/>
      <c r="GR107" s="119"/>
      <c r="GS107" s="119"/>
      <c r="GT107" s="119"/>
      <c r="GU107" s="119"/>
      <c r="GV107" s="119"/>
      <c r="GW107" s="119"/>
      <c r="GX107" s="119"/>
      <c r="GY107" s="119"/>
      <c r="GZ107" s="119"/>
      <c r="HA107" s="119"/>
      <c r="HB107" s="119"/>
      <c r="HC107" s="119"/>
      <c r="HD107" s="119"/>
      <c r="HE107" s="119"/>
      <c r="HF107" s="119"/>
      <c r="HG107" s="119"/>
      <c r="HH107" s="119"/>
      <c r="HI107" s="119"/>
      <c r="HJ107" s="119"/>
      <c r="HK107" s="119"/>
      <c r="HL107" s="119"/>
      <c r="HM107" s="119"/>
      <c r="HN107" s="119"/>
      <c r="HO107" s="119"/>
      <c r="HP107" s="119"/>
      <c r="HQ107" s="119"/>
      <c r="HR107" s="119"/>
      <c r="HS107" s="119"/>
      <c r="HT107" s="119"/>
      <c r="HU107" s="119"/>
      <c r="HV107" s="119"/>
      <c r="HW107" s="119"/>
      <c r="HX107" s="119"/>
      <c r="HY107" s="119"/>
      <c r="HZ107" s="119"/>
      <c r="IA107" s="119"/>
      <c r="IB107" s="119"/>
      <c r="IC107" s="119"/>
      <c r="ID107" s="119"/>
      <c r="IE107" s="119"/>
      <c r="IF107" s="119"/>
      <c r="IG107" s="119"/>
      <c r="IH107" s="119"/>
      <c r="II107" s="119"/>
      <c r="IJ107" s="119"/>
      <c r="IK107" s="119"/>
      <c r="IL107" s="119"/>
      <c r="IM107" s="119"/>
      <c r="IN107" s="119"/>
      <c r="IO107" s="119"/>
      <c r="IP107" s="119"/>
      <c r="IQ107" s="119"/>
      <c r="IR107" s="119"/>
      <c r="IS107" s="119"/>
      <c r="IT107" s="119"/>
      <c r="IU107" s="119"/>
      <c r="IV107" s="119"/>
      <c r="IW107" s="119"/>
      <c r="IX107" s="119"/>
      <c r="IY107" s="119"/>
      <c r="IZ107" s="119"/>
      <c r="JA107" s="119"/>
      <c r="JB107" s="119"/>
      <c r="JC107" s="119"/>
      <c r="JD107" s="119"/>
      <c r="JE107" s="119"/>
      <c r="JF107" s="119"/>
    </row>
    <row r="108" spans="1:266" s="117" customFormat="1" ht="54" customHeight="1" x14ac:dyDescent="0.2">
      <c r="A108" s="281">
        <v>53</v>
      </c>
      <c r="B108" s="281" t="s">
        <v>248</v>
      </c>
      <c r="C108" s="281" t="s">
        <v>49</v>
      </c>
      <c r="D108" s="281" t="s">
        <v>342</v>
      </c>
      <c r="E108" s="281">
        <v>1217</v>
      </c>
      <c r="F108" s="331" t="s">
        <v>343</v>
      </c>
      <c r="G108" s="286" t="s">
        <v>29</v>
      </c>
      <c r="H108" s="281" t="s">
        <v>45</v>
      </c>
      <c r="I108" s="288" t="s">
        <v>344</v>
      </c>
      <c r="J108" s="281" t="s">
        <v>49</v>
      </c>
      <c r="K108" s="288" t="s">
        <v>344</v>
      </c>
      <c r="L108" s="282">
        <v>85</v>
      </c>
      <c r="M108" s="283" t="s">
        <v>31</v>
      </c>
      <c r="N108" s="470">
        <v>139328.41</v>
      </c>
      <c r="O108" s="284">
        <v>44249</v>
      </c>
      <c r="P108" s="284">
        <v>44316</v>
      </c>
      <c r="Q108" s="95">
        <v>139328.41</v>
      </c>
      <c r="R108" s="285" t="s">
        <v>39</v>
      </c>
      <c r="S108" s="48">
        <v>255</v>
      </c>
      <c r="T108" s="335">
        <f t="shared" si="5"/>
        <v>1</v>
      </c>
      <c r="U108" s="68">
        <v>139328.41</v>
      </c>
      <c r="V108" s="280" t="s">
        <v>345</v>
      </c>
      <c r="W108" s="280" t="s">
        <v>346</v>
      </c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  <c r="BR108" s="119"/>
      <c r="BS108" s="119"/>
      <c r="BT108" s="119"/>
      <c r="BU108" s="119"/>
      <c r="BV108" s="119"/>
      <c r="BW108" s="119"/>
      <c r="BX108" s="119"/>
      <c r="BY108" s="119"/>
      <c r="BZ108" s="119"/>
      <c r="CA108" s="119"/>
      <c r="CB108" s="119"/>
      <c r="CC108" s="119"/>
      <c r="CD108" s="119"/>
      <c r="CE108" s="119"/>
      <c r="CF108" s="119"/>
      <c r="CG108" s="119"/>
      <c r="CH108" s="119"/>
      <c r="CI108" s="119"/>
      <c r="CJ108" s="119"/>
      <c r="CK108" s="119"/>
      <c r="CL108" s="119"/>
      <c r="CM108" s="119"/>
      <c r="CN108" s="119"/>
      <c r="CO108" s="119"/>
      <c r="CP108" s="119"/>
      <c r="CQ108" s="119"/>
      <c r="CR108" s="119"/>
      <c r="CS108" s="119"/>
      <c r="CT108" s="119"/>
      <c r="CU108" s="119"/>
      <c r="CV108" s="119"/>
      <c r="CW108" s="119"/>
      <c r="CX108" s="119"/>
      <c r="CY108" s="119"/>
      <c r="CZ108" s="119"/>
      <c r="DA108" s="119"/>
      <c r="DB108" s="119"/>
      <c r="DC108" s="119"/>
      <c r="DD108" s="119"/>
      <c r="DE108" s="119"/>
      <c r="DF108" s="119"/>
      <c r="DG108" s="119"/>
      <c r="DH108" s="119"/>
      <c r="DI108" s="119"/>
      <c r="DJ108" s="119"/>
      <c r="DK108" s="119"/>
      <c r="DL108" s="119"/>
      <c r="DM108" s="119"/>
      <c r="DN108" s="119"/>
      <c r="DO108" s="119"/>
      <c r="DP108" s="119"/>
      <c r="DQ108" s="119"/>
      <c r="DR108" s="119"/>
      <c r="DS108" s="119"/>
      <c r="DT108" s="119"/>
      <c r="DU108" s="119"/>
      <c r="DV108" s="119"/>
      <c r="DW108" s="119"/>
      <c r="DX108" s="119"/>
      <c r="DY108" s="119"/>
      <c r="DZ108" s="119"/>
      <c r="EA108" s="119"/>
      <c r="EB108" s="119"/>
      <c r="EC108" s="119"/>
      <c r="ED108" s="119"/>
      <c r="EE108" s="119"/>
      <c r="EF108" s="119"/>
      <c r="EG108" s="119"/>
      <c r="EH108" s="119"/>
      <c r="EI108" s="119"/>
      <c r="EJ108" s="119"/>
      <c r="EK108" s="119"/>
      <c r="EL108" s="119"/>
      <c r="EM108" s="119"/>
      <c r="EN108" s="119"/>
      <c r="EO108" s="119"/>
      <c r="EP108" s="119"/>
      <c r="EQ108" s="119"/>
      <c r="ER108" s="119"/>
      <c r="ES108" s="119"/>
      <c r="ET108" s="119"/>
      <c r="EU108" s="119"/>
      <c r="EV108" s="119"/>
      <c r="EW108" s="119"/>
      <c r="EX108" s="119"/>
      <c r="EY108" s="119"/>
      <c r="EZ108" s="119"/>
      <c r="FA108" s="119"/>
      <c r="FB108" s="119"/>
      <c r="FC108" s="119"/>
      <c r="FD108" s="119"/>
      <c r="FE108" s="119"/>
      <c r="FF108" s="119"/>
      <c r="FG108" s="119"/>
      <c r="FH108" s="119"/>
      <c r="FI108" s="119"/>
      <c r="FJ108" s="119"/>
      <c r="FK108" s="119"/>
      <c r="FL108" s="119"/>
      <c r="FM108" s="119"/>
      <c r="FN108" s="119"/>
      <c r="FO108" s="119"/>
      <c r="FP108" s="119"/>
      <c r="FQ108" s="119"/>
      <c r="FR108" s="119"/>
      <c r="FS108" s="119"/>
      <c r="FT108" s="119"/>
      <c r="FU108" s="119"/>
      <c r="FV108" s="119"/>
      <c r="FW108" s="119"/>
      <c r="FX108" s="119"/>
      <c r="FY108" s="119"/>
      <c r="FZ108" s="119"/>
      <c r="GA108" s="119"/>
      <c r="GB108" s="119"/>
      <c r="GC108" s="119"/>
      <c r="GD108" s="119"/>
      <c r="GE108" s="119"/>
      <c r="GF108" s="119"/>
      <c r="GG108" s="119"/>
      <c r="GH108" s="119"/>
      <c r="GI108" s="119"/>
      <c r="GJ108" s="119"/>
      <c r="GK108" s="119"/>
      <c r="GL108" s="119"/>
      <c r="GM108" s="119"/>
      <c r="GN108" s="119"/>
      <c r="GO108" s="119"/>
      <c r="GP108" s="119"/>
      <c r="GQ108" s="119"/>
      <c r="GR108" s="119"/>
      <c r="GS108" s="119"/>
      <c r="GT108" s="119"/>
      <c r="GU108" s="119"/>
      <c r="GV108" s="119"/>
      <c r="GW108" s="119"/>
      <c r="GX108" s="119"/>
      <c r="GY108" s="119"/>
      <c r="GZ108" s="119"/>
      <c r="HA108" s="119"/>
      <c r="HB108" s="119"/>
      <c r="HC108" s="119"/>
      <c r="HD108" s="119"/>
      <c r="HE108" s="119"/>
      <c r="HF108" s="119"/>
      <c r="HG108" s="119"/>
      <c r="HH108" s="119"/>
      <c r="HI108" s="119"/>
      <c r="HJ108" s="119"/>
      <c r="HK108" s="119"/>
      <c r="HL108" s="119"/>
      <c r="HM108" s="119"/>
      <c r="HN108" s="119"/>
      <c r="HO108" s="119"/>
      <c r="HP108" s="119"/>
      <c r="HQ108" s="119"/>
      <c r="HR108" s="119"/>
      <c r="HS108" s="119"/>
      <c r="HT108" s="119"/>
      <c r="HU108" s="119"/>
      <c r="HV108" s="119"/>
      <c r="HW108" s="119"/>
      <c r="HX108" s="119"/>
      <c r="HY108" s="119"/>
      <c r="HZ108" s="119"/>
      <c r="IA108" s="119"/>
      <c r="IB108" s="119"/>
      <c r="IC108" s="119"/>
      <c r="ID108" s="119"/>
      <c r="IE108" s="119"/>
      <c r="IF108" s="119"/>
      <c r="IG108" s="119"/>
      <c r="IH108" s="119"/>
      <c r="II108" s="119"/>
      <c r="IJ108" s="119"/>
      <c r="IK108" s="119"/>
      <c r="IL108" s="119"/>
      <c r="IM108" s="119"/>
      <c r="IN108" s="119"/>
      <c r="IO108" s="119"/>
      <c r="IP108" s="119"/>
      <c r="IQ108" s="119"/>
      <c r="IR108" s="119"/>
      <c r="IS108" s="119"/>
      <c r="IT108" s="119"/>
      <c r="IU108" s="119"/>
      <c r="IV108" s="119"/>
      <c r="IW108" s="119"/>
      <c r="IX108" s="119"/>
      <c r="IY108" s="119"/>
      <c r="IZ108" s="119"/>
      <c r="JA108" s="119"/>
      <c r="JB108" s="119"/>
      <c r="JC108" s="119"/>
      <c r="JD108" s="119"/>
      <c r="JE108" s="119"/>
      <c r="JF108" s="119"/>
    </row>
    <row r="109" spans="1:266" s="117" customFormat="1" ht="54" customHeight="1" x14ac:dyDescent="0.2">
      <c r="A109" s="281">
        <v>54</v>
      </c>
      <c r="B109" s="281" t="s">
        <v>248</v>
      </c>
      <c r="C109" s="281" t="s">
        <v>49</v>
      </c>
      <c r="D109" s="281" t="s">
        <v>347</v>
      </c>
      <c r="E109" s="281">
        <v>1218</v>
      </c>
      <c r="F109" s="331" t="s">
        <v>348</v>
      </c>
      <c r="G109" s="286" t="s">
        <v>29</v>
      </c>
      <c r="H109" s="281" t="s">
        <v>36</v>
      </c>
      <c r="I109" s="288" t="s">
        <v>269</v>
      </c>
      <c r="J109" s="281" t="s">
        <v>49</v>
      </c>
      <c r="K109" s="288" t="s">
        <v>269</v>
      </c>
      <c r="L109" s="282">
        <v>85</v>
      </c>
      <c r="M109" s="283" t="s">
        <v>31</v>
      </c>
      <c r="N109" s="470">
        <v>103809.35</v>
      </c>
      <c r="O109" s="284">
        <v>44249</v>
      </c>
      <c r="P109" s="284">
        <v>44316</v>
      </c>
      <c r="Q109" s="95">
        <v>103809.35</v>
      </c>
      <c r="R109" s="285" t="s">
        <v>39</v>
      </c>
      <c r="S109" s="48">
        <v>115</v>
      </c>
      <c r="T109" s="335">
        <f t="shared" si="5"/>
        <v>1</v>
      </c>
      <c r="U109" s="68">
        <v>103809.35</v>
      </c>
      <c r="V109" s="280" t="s">
        <v>349</v>
      </c>
      <c r="W109" s="280" t="s">
        <v>350</v>
      </c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  <c r="AV109" s="119"/>
      <c r="AW109" s="119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119"/>
      <c r="BL109" s="119"/>
      <c r="BM109" s="119"/>
      <c r="BN109" s="119"/>
      <c r="BO109" s="119"/>
      <c r="BP109" s="119"/>
      <c r="BQ109" s="119"/>
      <c r="BR109" s="119"/>
      <c r="BS109" s="119"/>
      <c r="BT109" s="119"/>
      <c r="BU109" s="119"/>
      <c r="BV109" s="119"/>
      <c r="BW109" s="119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9"/>
      <c r="CW109" s="119"/>
      <c r="CX109" s="119"/>
      <c r="CY109" s="119"/>
      <c r="CZ109" s="119"/>
      <c r="DA109" s="119"/>
      <c r="DB109" s="119"/>
      <c r="DC109" s="119"/>
      <c r="DD109" s="119"/>
      <c r="DE109" s="119"/>
      <c r="DF109" s="119"/>
      <c r="DG109" s="119"/>
      <c r="DH109" s="119"/>
      <c r="DI109" s="119"/>
      <c r="DJ109" s="119"/>
      <c r="DK109" s="119"/>
      <c r="DL109" s="119"/>
      <c r="DM109" s="119"/>
      <c r="DN109" s="119"/>
      <c r="DO109" s="119"/>
      <c r="DP109" s="119"/>
      <c r="DQ109" s="119"/>
      <c r="DR109" s="119"/>
      <c r="DS109" s="119"/>
      <c r="DT109" s="119"/>
      <c r="DU109" s="119"/>
      <c r="DV109" s="119"/>
      <c r="DW109" s="119"/>
      <c r="DX109" s="119"/>
      <c r="DY109" s="119"/>
      <c r="DZ109" s="119"/>
      <c r="EA109" s="119"/>
      <c r="EB109" s="119"/>
      <c r="EC109" s="119"/>
      <c r="ED109" s="119"/>
      <c r="EE109" s="119"/>
      <c r="EF109" s="119"/>
      <c r="EG109" s="119"/>
      <c r="EH109" s="119"/>
      <c r="EI109" s="119"/>
      <c r="EJ109" s="119"/>
      <c r="EK109" s="119"/>
      <c r="EL109" s="119"/>
      <c r="EM109" s="119"/>
      <c r="EN109" s="119"/>
      <c r="EO109" s="119"/>
      <c r="EP109" s="119"/>
      <c r="EQ109" s="119"/>
      <c r="ER109" s="119"/>
      <c r="ES109" s="119"/>
      <c r="ET109" s="119"/>
      <c r="EU109" s="119"/>
      <c r="EV109" s="119"/>
      <c r="EW109" s="119"/>
      <c r="EX109" s="119"/>
      <c r="EY109" s="119"/>
      <c r="EZ109" s="119"/>
      <c r="FA109" s="119"/>
      <c r="FB109" s="119"/>
      <c r="FC109" s="119"/>
      <c r="FD109" s="119"/>
      <c r="FE109" s="119"/>
      <c r="FF109" s="119"/>
      <c r="FG109" s="119"/>
      <c r="FH109" s="119"/>
      <c r="FI109" s="119"/>
      <c r="FJ109" s="119"/>
      <c r="FK109" s="119"/>
      <c r="FL109" s="119"/>
      <c r="FM109" s="119"/>
      <c r="FN109" s="119"/>
      <c r="FO109" s="119"/>
      <c r="FP109" s="119"/>
      <c r="FQ109" s="119"/>
      <c r="FR109" s="119"/>
      <c r="FS109" s="119"/>
      <c r="FT109" s="119"/>
      <c r="FU109" s="119"/>
      <c r="FV109" s="119"/>
      <c r="FW109" s="119"/>
      <c r="FX109" s="119"/>
      <c r="FY109" s="119"/>
      <c r="FZ109" s="119"/>
      <c r="GA109" s="119"/>
      <c r="GB109" s="119"/>
      <c r="GC109" s="119"/>
      <c r="GD109" s="119"/>
      <c r="GE109" s="119"/>
      <c r="GF109" s="119"/>
      <c r="GG109" s="119"/>
      <c r="GH109" s="119"/>
      <c r="GI109" s="119"/>
      <c r="GJ109" s="119"/>
      <c r="GK109" s="119"/>
      <c r="GL109" s="119"/>
      <c r="GM109" s="119"/>
      <c r="GN109" s="119"/>
      <c r="GO109" s="119"/>
      <c r="GP109" s="119"/>
      <c r="GQ109" s="119"/>
      <c r="GR109" s="119"/>
      <c r="GS109" s="119"/>
      <c r="GT109" s="119"/>
      <c r="GU109" s="119"/>
      <c r="GV109" s="119"/>
      <c r="GW109" s="119"/>
      <c r="GX109" s="119"/>
      <c r="GY109" s="119"/>
      <c r="GZ109" s="119"/>
      <c r="HA109" s="119"/>
      <c r="HB109" s="119"/>
      <c r="HC109" s="119"/>
      <c r="HD109" s="119"/>
      <c r="HE109" s="119"/>
      <c r="HF109" s="119"/>
      <c r="HG109" s="119"/>
      <c r="HH109" s="119"/>
      <c r="HI109" s="119"/>
      <c r="HJ109" s="119"/>
      <c r="HK109" s="119"/>
      <c r="HL109" s="119"/>
      <c r="HM109" s="119"/>
      <c r="HN109" s="119"/>
      <c r="HO109" s="119"/>
      <c r="HP109" s="119"/>
      <c r="HQ109" s="119"/>
      <c r="HR109" s="119"/>
      <c r="HS109" s="119"/>
      <c r="HT109" s="119"/>
      <c r="HU109" s="119"/>
      <c r="HV109" s="119"/>
      <c r="HW109" s="119"/>
      <c r="HX109" s="119"/>
      <c r="HY109" s="119"/>
      <c r="HZ109" s="119"/>
      <c r="IA109" s="119"/>
      <c r="IB109" s="119"/>
      <c r="IC109" s="119"/>
      <c r="ID109" s="119"/>
      <c r="IE109" s="119"/>
      <c r="IF109" s="119"/>
      <c r="IG109" s="119"/>
      <c r="IH109" s="119"/>
      <c r="II109" s="119"/>
      <c r="IJ109" s="119"/>
      <c r="IK109" s="119"/>
      <c r="IL109" s="119"/>
      <c r="IM109" s="119"/>
      <c r="IN109" s="119"/>
      <c r="IO109" s="119"/>
      <c r="IP109" s="119"/>
      <c r="IQ109" s="119"/>
      <c r="IR109" s="119"/>
      <c r="IS109" s="119"/>
      <c r="IT109" s="119"/>
      <c r="IU109" s="119"/>
      <c r="IV109" s="119"/>
      <c r="IW109" s="119"/>
      <c r="IX109" s="119"/>
      <c r="IY109" s="119"/>
      <c r="IZ109" s="119"/>
      <c r="JA109" s="119"/>
      <c r="JB109" s="119"/>
      <c r="JC109" s="119"/>
      <c r="JD109" s="119"/>
      <c r="JE109" s="119"/>
      <c r="JF109" s="119"/>
    </row>
    <row r="110" spans="1:266" s="117" customFormat="1" ht="54" customHeight="1" x14ac:dyDescent="0.2">
      <c r="A110" s="353">
        <v>55</v>
      </c>
      <c r="B110" s="353" t="s">
        <v>248</v>
      </c>
      <c r="C110" s="353" t="s">
        <v>49</v>
      </c>
      <c r="D110" s="353" t="s">
        <v>351</v>
      </c>
      <c r="E110" s="353">
        <v>1219</v>
      </c>
      <c r="F110" s="331" t="s">
        <v>608</v>
      </c>
      <c r="G110" s="372" t="s">
        <v>44</v>
      </c>
      <c r="H110" s="353" t="s">
        <v>45</v>
      </c>
      <c r="I110" s="354" t="s">
        <v>35</v>
      </c>
      <c r="J110" s="353" t="s">
        <v>49</v>
      </c>
      <c r="K110" s="354" t="s">
        <v>35</v>
      </c>
      <c r="L110" s="370">
        <v>195</v>
      </c>
      <c r="M110" s="367" t="s">
        <v>31</v>
      </c>
      <c r="N110" s="470">
        <v>118344.99</v>
      </c>
      <c r="O110" s="368">
        <v>44256</v>
      </c>
      <c r="P110" s="368">
        <v>44330</v>
      </c>
      <c r="Q110" s="95">
        <v>230115.36</v>
      </c>
      <c r="R110" s="369" t="s">
        <v>39</v>
      </c>
      <c r="S110" s="48">
        <v>285</v>
      </c>
      <c r="T110" s="468">
        <f>U110*100%/212368.36</f>
        <v>1</v>
      </c>
      <c r="U110" s="421">
        <v>212368.36</v>
      </c>
      <c r="V110" s="373" t="s">
        <v>311</v>
      </c>
      <c r="W110" s="373" t="s">
        <v>312</v>
      </c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/>
      <c r="BL110" s="119"/>
      <c r="BM110" s="119"/>
      <c r="BN110" s="119"/>
      <c r="BO110" s="119"/>
      <c r="BP110" s="119"/>
      <c r="BQ110" s="119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19"/>
      <c r="CB110" s="119"/>
      <c r="CC110" s="119"/>
      <c r="CD110" s="119"/>
      <c r="CE110" s="119"/>
      <c r="CF110" s="119"/>
      <c r="CG110" s="119"/>
      <c r="CH110" s="119"/>
      <c r="CI110" s="119"/>
      <c r="CJ110" s="119"/>
      <c r="CK110" s="119"/>
      <c r="CL110" s="119"/>
      <c r="CM110" s="119"/>
      <c r="CN110" s="119"/>
      <c r="CO110" s="119"/>
      <c r="CP110" s="119"/>
      <c r="CQ110" s="119"/>
      <c r="CR110" s="119"/>
      <c r="CS110" s="119"/>
      <c r="CT110" s="119"/>
      <c r="CU110" s="119"/>
      <c r="CV110" s="119"/>
      <c r="CW110" s="119"/>
      <c r="CX110" s="119"/>
      <c r="CY110" s="119"/>
      <c r="CZ110" s="119"/>
      <c r="DA110" s="119"/>
      <c r="DB110" s="119"/>
      <c r="DC110" s="119"/>
      <c r="DD110" s="119"/>
      <c r="DE110" s="119"/>
      <c r="DF110" s="119"/>
      <c r="DG110" s="119"/>
      <c r="DH110" s="119"/>
      <c r="DI110" s="119"/>
      <c r="DJ110" s="119"/>
      <c r="DK110" s="119"/>
      <c r="DL110" s="119"/>
      <c r="DM110" s="119"/>
      <c r="DN110" s="119"/>
      <c r="DO110" s="119"/>
      <c r="DP110" s="119"/>
      <c r="DQ110" s="119"/>
      <c r="DR110" s="119"/>
      <c r="DS110" s="119"/>
      <c r="DT110" s="119"/>
      <c r="DU110" s="119"/>
      <c r="DV110" s="119"/>
      <c r="DW110" s="119"/>
      <c r="DX110" s="119"/>
      <c r="DY110" s="119"/>
      <c r="DZ110" s="119"/>
      <c r="EA110" s="119"/>
      <c r="EB110" s="119"/>
      <c r="EC110" s="119"/>
      <c r="ED110" s="119"/>
      <c r="EE110" s="119"/>
      <c r="EF110" s="119"/>
      <c r="EG110" s="119"/>
      <c r="EH110" s="119"/>
      <c r="EI110" s="119"/>
      <c r="EJ110" s="119"/>
      <c r="EK110" s="119"/>
      <c r="EL110" s="119"/>
      <c r="EM110" s="119"/>
      <c r="EN110" s="119"/>
      <c r="EO110" s="119"/>
      <c r="EP110" s="119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19"/>
      <c r="FA110" s="119"/>
      <c r="FB110" s="119"/>
      <c r="FC110" s="119"/>
      <c r="FD110" s="119"/>
      <c r="FE110" s="119"/>
      <c r="FF110" s="119"/>
      <c r="FG110" s="119"/>
      <c r="FH110" s="119"/>
      <c r="FI110" s="119"/>
      <c r="FJ110" s="119"/>
      <c r="FK110" s="119"/>
      <c r="FL110" s="119"/>
      <c r="FM110" s="119"/>
      <c r="FN110" s="119"/>
      <c r="FO110" s="119"/>
      <c r="FP110" s="119"/>
      <c r="FQ110" s="119"/>
      <c r="FR110" s="119"/>
      <c r="FS110" s="119"/>
      <c r="FT110" s="119"/>
      <c r="FU110" s="119"/>
      <c r="FV110" s="119"/>
      <c r="FW110" s="119"/>
      <c r="FX110" s="119"/>
      <c r="FY110" s="119"/>
      <c r="FZ110" s="119"/>
      <c r="GA110" s="119"/>
      <c r="GB110" s="119"/>
      <c r="GC110" s="119"/>
      <c r="GD110" s="119"/>
      <c r="GE110" s="119"/>
      <c r="GF110" s="119"/>
      <c r="GG110" s="119"/>
      <c r="GH110" s="119"/>
      <c r="GI110" s="119"/>
      <c r="GJ110" s="119"/>
      <c r="GK110" s="119"/>
      <c r="GL110" s="119"/>
      <c r="GM110" s="119"/>
      <c r="GN110" s="119"/>
      <c r="GO110" s="119"/>
      <c r="GP110" s="119"/>
      <c r="GQ110" s="119"/>
      <c r="GR110" s="119"/>
      <c r="GS110" s="119"/>
      <c r="GT110" s="119"/>
      <c r="GU110" s="119"/>
      <c r="GV110" s="119"/>
      <c r="GW110" s="119"/>
      <c r="GX110" s="119"/>
      <c r="GY110" s="119"/>
      <c r="GZ110" s="119"/>
      <c r="HA110" s="119"/>
      <c r="HB110" s="119"/>
      <c r="HC110" s="119"/>
      <c r="HD110" s="119"/>
      <c r="HE110" s="119"/>
      <c r="HF110" s="119"/>
      <c r="HG110" s="119"/>
      <c r="HH110" s="119"/>
      <c r="HI110" s="119"/>
      <c r="HJ110" s="119"/>
      <c r="HK110" s="119"/>
      <c r="HL110" s="119"/>
      <c r="HM110" s="119"/>
      <c r="HN110" s="119"/>
      <c r="HO110" s="119"/>
      <c r="HP110" s="119"/>
      <c r="HQ110" s="119"/>
      <c r="HR110" s="119"/>
      <c r="HS110" s="119"/>
      <c r="HT110" s="119"/>
      <c r="HU110" s="119"/>
      <c r="HV110" s="119"/>
      <c r="HW110" s="119"/>
      <c r="HX110" s="119"/>
      <c r="HY110" s="119"/>
      <c r="HZ110" s="119"/>
      <c r="IA110" s="119"/>
      <c r="IB110" s="119"/>
      <c r="IC110" s="119"/>
      <c r="ID110" s="119"/>
      <c r="IE110" s="119"/>
      <c r="IF110" s="119"/>
      <c r="IG110" s="119"/>
      <c r="IH110" s="119"/>
      <c r="II110" s="119"/>
      <c r="IJ110" s="119"/>
      <c r="IK110" s="119"/>
      <c r="IL110" s="119"/>
      <c r="IM110" s="119"/>
      <c r="IN110" s="119"/>
      <c r="IO110" s="119"/>
      <c r="IP110" s="119"/>
      <c r="IQ110" s="119"/>
      <c r="IR110" s="119"/>
      <c r="IS110" s="119"/>
      <c r="IT110" s="119"/>
      <c r="IU110" s="119"/>
      <c r="IV110" s="119"/>
      <c r="IW110" s="119"/>
      <c r="IX110" s="119"/>
      <c r="IY110" s="119"/>
      <c r="IZ110" s="119"/>
      <c r="JA110" s="119"/>
      <c r="JB110" s="119"/>
      <c r="JC110" s="119"/>
      <c r="JD110" s="119"/>
      <c r="JE110" s="119"/>
      <c r="JF110" s="119"/>
    </row>
    <row r="111" spans="1:266" s="117" customFormat="1" ht="54" customHeight="1" x14ac:dyDescent="0.2">
      <c r="A111" s="353"/>
      <c r="B111" s="353"/>
      <c r="C111" s="353"/>
      <c r="D111" s="353"/>
      <c r="E111" s="353"/>
      <c r="F111" s="331" t="s">
        <v>353</v>
      </c>
      <c r="G111" s="372"/>
      <c r="H111" s="353"/>
      <c r="I111" s="354"/>
      <c r="J111" s="353"/>
      <c r="K111" s="354"/>
      <c r="L111" s="370"/>
      <c r="M111" s="367"/>
      <c r="N111" s="470">
        <v>94023.37</v>
      </c>
      <c r="O111" s="368"/>
      <c r="P111" s="368"/>
      <c r="Q111" s="95">
        <v>94023.37</v>
      </c>
      <c r="R111" s="369"/>
      <c r="S111" s="48">
        <v>268</v>
      </c>
      <c r="T111" s="469"/>
      <c r="U111" s="392"/>
      <c r="V111" s="373"/>
      <c r="W111" s="373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19"/>
      <c r="BF111" s="119"/>
      <c r="BG111" s="119"/>
      <c r="BH111" s="119"/>
      <c r="BI111" s="119"/>
      <c r="BJ111" s="119"/>
      <c r="BK111" s="119"/>
      <c r="BL111" s="119"/>
      <c r="BM111" s="119"/>
      <c r="BN111" s="119"/>
      <c r="BO111" s="119"/>
      <c r="BP111" s="119"/>
      <c r="BQ111" s="119"/>
      <c r="BR111" s="119"/>
      <c r="BS111" s="119"/>
      <c r="BT111" s="119"/>
      <c r="BU111" s="119"/>
      <c r="BV111" s="119"/>
      <c r="BW111" s="119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9"/>
      <c r="CW111" s="119"/>
      <c r="CX111" s="119"/>
      <c r="CY111" s="119"/>
      <c r="CZ111" s="119"/>
      <c r="DA111" s="119"/>
      <c r="DB111" s="119"/>
      <c r="DC111" s="119"/>
      <c r="DD111" s="119"/>
      <c r="DE111" s="119"/>
      <c r="DF111" s="119"/>
      <c r="DG111" s="119"/>
      <c r="DH111" s="119"/>
      <c r="DI111" s="119"/>
      <c r="DJ111" s="119"/>
      <c r="DK111" s="119"/>
      <c r="DL111" s="119"/>
      <c r="DM111" s="119"/>
      <c r="DN111" s="119"/>
      <c r="DO111" s="119"/>
      <c r="DP111" s="119"/>
      <c r="DQ111" s="119"/>
      <c r="DR111" s="119"/>
      <c r="DS111" s="119"/>
      <c r="DT111" s="119"/>
      <c r="DU111" s="119"/>
      <c r="DV111" s="119"/>
      <c r="DW111" s="119"/>
      <c r="DX111" s="119"/>
      <c r="DY111" s="119"/>
      <c r="DZ111" s="119"/>
      <c r="EA111" s="119"/>
      <c r="EB111" s="119"/>
      <c r="EC111" s="119"/>
      <c r="ED111" s="119"/>
      <c r="EE111" s="119"/>
      <c r="EF111" s="119"/>
      <c r="EG111" s="119"/>
      <c r="EH111" s="119"/>
      <c r="EI111" s="119"/>
      <c r="EJ111" s="119"/>
      <c r="EK111" s="119"/>
      <c r="EL111" s="119"/>
      <c r="EM111" s="119"/>
      <c r="EN111" s="119"/>
      <c r="EO111" s="119"/>
      <c r="EP111" s="119"/>
      <c r="EQ111" s="119"/>
      <c r="ER111" s="119"/>
      <c r="ES111" s="119"/>
      <c r="ET111" s="119"/>
      <c r="EU111" s="119"/>
      <c r="EV111" s="119"/>
      <c r="EW111" s="119"/>
      <c r="EX111" s="119"/>
      <c r="EY111" s="119"/>
      <c r="EZ111" s="119"/>
      <c r="FA111" s="119"/>
      <c r="FB111" s="119"/>
      <c r="FC111" s="119"/>
      <c r="FD111" s="119"/>
      <c r="FE111" s="119"/>
      <c r="FF111" s="119"/>
      <c r="FG111" s="119"/>
      <c r="FH111" s="119"/>
      <c r="FI111" s="119"/>
      <c r="FJ111" s="119"/>
      <c r="FK111" s="119"/>
      <c r="FL111" s="119"/>
      <c r="FM111" s="119"/>
      <c r="FN111" s="119"/>
      <c r="FO111" s="119"/>
      <c r="FP111" s="119"/>
      <c r="FQ111" s="119"/>
      <c r="FR111" s="119"/>
      <c r="FS111" s="119"/>
      <c r="FT111" s="119"/>
      <c r="FU111" s="119"/>
      <c r="FV111" s="119"/>
      <c r="FW111" s="119"/>
      <c r="FX111" s="119"/>
      <c r="FY111" s="119"/>
      <c r="FZ111" s="119"/>
      <c r="GA111" s="119"/>
      <c r="GB111" s="119"/>
      <c r="GC111" s="119"/>
      <c r="GD111" s="119"/>
      <c r="GE111" s="119"/>
      <c r="GF111" s="119"/>
      <c r="GG111" s="119"/>
      <c r="GH111" s="119"/>
      <c r="GI111" s="119"/>
      <c r="GJ111" s="119"/>
      <c r="GK111" s="119"/>
      <c r="GL111" s="119"/>
      <c r="GM111" s="119"/>
      <c r="GN111" s="119"/>
      <c r="GO111" s="119"/>
      <c r="GP111" s="119"/>
      <c r="GQ111" s="119"/>
      <c r="GR111" s="119"/>
      <c r="GS111" s="119"/>
      <c r="GT111" s="119"/>
      <c r="GU111" s="119"/>
      <c r="GV111" s="119"/>
      <c r="GW111" s="119"/>
      <c r="GX111" s="119"/>
      <c r="GY111" s="119"/>
      <c r="GZ111" s="119"/>
      <c r="HA111" s="119"/>
      <c r="HB111" s="119"/>
      <c r="HC111" s="119"/>
      <c r="HD111" s="119"/>
      <c r="HE111" s="119"/>
      <c r="HF111" s="119"/>
      <c r="HG111" s="119"/>
      <c r="HH111" s="119"/>
      <c r="HI111" s="119"/>
      <c r="HJ111" s="119"/>
      <c r="HK111" s="119"/>
      <c r="HL111" s="119"/>
      <c r="HM111" s="119"/>
      <c r="HN111" s="119"/>
      <c r="HO111" s="119"/>
      <c r="HP111" s="119"/>
      <c r="HQ111" s="119"/>
      <c r="HR111" s="119"/>
      <c r="HS111" s="119"/>
      <c r="HT111" s="119"/>
      <c r="HU111" s="119"/>
      <c r="HV111" s="119"/>
      <c r="HW111" s="119"/>
      <c r="HX111" s="119"/>
      <c r="HY111" s="119"/>
      <c r="HZ111" s="119"/>
      <c r="IA111" s="119"/>
      <c r="IB111" s="119"/>
      <c r="IC111" s="119"/>
      <c r="ID111" s="119"/>
      <c r="IE111" s="119"/>
      <c r="IF111" s="119"/>
      <c r="IG111" s="119"/>
      <c r="IH111" s="119"/>
      <c r="II111" s="119"/>
      <c r="IJ111" s="119"/>
      <c r="IK111" s="119"/>
      <c r="IL111" s="119"/>
      <c r="IM111" s="119"/>
      <c r="IN111" s="119"/>
      <c r="IO111" s="119"/>
      <c r="IP111" s="119"/>
      <c r="IQ111" s="119"/>
      <c r="IR111" s="119"/>
      <c r="IS111" s="119"/>
      <c r="IT111" s="119"/>
      <c r="IU111" s="119"/>
      <c r="IV111" s="119"/>
      <c r="IW111" s="119"/>
      <c r="IX111" s="119"/>
      <c r="IY111" s="119"/>
      <c r="IZ111" s="119"/>
      <c r="JA111" s="119"/>
      <c r="JB111" s="119"/>
      <c r="JC111" s="119"/>
      <c r="JD111" s="119"/>
      <c r="JE111" s="119"/>
      <c r="JF111" s="119"/>
    </row>
    <row r="112" spans="1:266" ht="25.5" customHeight="1" thickBot="1" x14ac:dyDescent="0.25">
      <c r="A112" s="310">
        <v>56</v>
      </c>
      <c r="B112" s="310" t="s">
        <v>248</v>
      </c>
      <c r="C112" s="310" t="s">
        <v>49</v>
      </c>
      <c r="D112" s="310" t="s">
        <v>354</v>
      </c>
      <c r="E112" s="310">
        <v>1220</v>
      </c>
      <c r="F112" s="103" t="s">
        <v>355</v>
      </c>
      <c r="G112" s="316" t="s">
        <v>29</v>
      </c>
      <c r="H112" s="310" t="s">
        <v>36</v>
      </c>
      <c r="I112" s="315" t="s">
        <v>35</v>
      </c>
      <c r="J112" s="310" t="s">
        <v>49</v>
      </c>
      <c r="K112" s="315" t="s">
        <v>35</v>
      </c>
      <c r="L112" s="270">
        <v>85</v>
      </c>
      <c r="M112" s="324" t="s">
        <v>31</v>
      </c>
      <c r="N112" s="471">
        <v>63186.36</v>
      </c>
      <c r="O112" s="322">
        <v>44256</v>
      </c>
      <c r="P112" s="322">
        <v>44295</v>
      </c>
      <c r="Q112" s="108">
        <v>63186.36</v>
      </c>
      <c r="R112" s="327" t="s">
        <v>39</v>
      </c>
      <c r="S112" s="113">
        <v>98</v>
      </c>
      <c r="T112" s="472">
        <f>U112*100%/N112</f>
        <v>1</v>
      </c>
      <c r="U112" s="473">
        <v>63186.36</v>
      </c>
      <c r="V112" s="320" t="s">
        <v>356</v>
      </c>
      <c r="W112" s="320" t="s">
        <v>357</v>
      </c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119"/>
      <c r="AS112" s="119"/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  <c r="BH112" s="119"/>
      <c r="BI112" s="119"/>
      <c r="BJ112" s="119"/>
      <c r="BK112" s="119"/>
      <c r="BL112" s="119"/>
      <c r="BM112" s="119"/>
      <c r="BN112" s="119"/>
      <c r="BO112" s="119"/>
      <c r="BP112" s="119"/>
      <c r="BQ112" s="119"/>
      <c r="BR112" s="119"/>
      <c r="BS112" s="119"/>
      <c r="BT112" s="119"/>
      <c r="BU112" s="119"/>
      <c r="BV112" s="119"/>
      <c r="BW112" s="119"/>
      <c r="BX112" s="119"/>
      <c r="BY112" s="119"/>
      <c r="BZ112" s="119"/>
      <c r="CA112" s="119"/>
      <c r="CB112" s="119"/>
      <c r="CC112" s="119"/>
      <c r="CD112" s="119"/>
      <c r="CE112" s="119"/>
      <c r="CF112" s="119"/>
      <c r="CG112" s="119"/>
      <c r="CH112" s="119"/>
      <c r="CI112" s="119"/>
      <c r="CJ112" s="119"/>
      <c r="CK112" s="119"/>
      <c r="CL112" s="119"/>
      <c r="CM112" s="119"/>
      <c r="CN112" s="119"/>
      <c r="CO112" s="119"/>
      <c r="CP112" s="119"/>
      <c r="CQ112" s="119"/>
      <c r="CR112" s="119"/>
      <c r="CS112" s="119"/>
      <c r="CT112" s="119"/>
      <c r="CU112" s="119"/>
      <c r="CV112" s="119"/>
      <c r="CW112" s="119"/>
      <c r="CX112" s="119"/>
      <c r="CY112" s="119"/>
      <c r="CZ112" s="119"/>
      <c r="DA112" s="119"/>
      <c r="DB112" s="119"/>
      <c r="DC112" s="119"/>
      <c r="DD112" s="119"/>
      <c r="DE112" s="119"/>
      <c r="DF112" s="119"/>
      <c r="DG112" s="119"/>
      <c r="DH112" s="119"/>
      <c r="DI112" s="119"/>
      <c r="DJ112" s="119"/>
      <c r="DK112" s="119"/>
      <c r="DL112" s="119"/>
      <c r="DM112" s="119"/>
      <c r="DN112" s="119"/>
      <c r="DO112" s="119"/>
      <c r="DP112" s="119"/>
      <c r="DQ112" s="119"/>
      <c r="DR112" s="119"/>
      <c r="DS112" s="119"/>
      <c r="DT112" s="119"/>
      <c r="DU112" s="119"/>
      <c r="DV112" s="119"/>
      <c r="DW112" s="119"/>
      <c r="DX112" s="119"/>
      <c r="DY112" s="119"/>
      <c r="DZ112" s="119"/>
      <c r="EA112" s="119"/>
      <c r="EB112" s="119"/>
      <c r="EC112" s="119"/>
      <c r="ED112" s="119"/>
      <c r="EE112" s="119"/>
      <c r="EF112" s="119"/>
      <c r="EG112" s="119"/>
      <c r="EH112" s="119"/>
      <c r="EI112" s="119"/>
      <c r="EJ112" s="119"/>
      <c r="EK112" s="119"/>
      <c r="EL112" s="119"/>
      <c r="EM112" s="119"/>
      <c r="EN112" s="119"/>
      <c r="EO112" s="119"/>
      <c r="EP112" s="119"/>
      <c r="EQ112" s="119"/>
      <c r="ER112" s="119"/>
      <c r="ES112" s="119"/>
      <c r="ET112" s="119"/>
      <c r="EU112" s="119"/>
      <c r="EV112" s="119"/>
      <c r="EW112" s="119"/>
      <c r="EX112" s="119"/>
      <c r="EY112" s="119"/>
      <c r="EZ112" s="119"/>
      <c r="FA112" s="119"/>
      <c r="FB112" s="119"/>
      <c r="FC112" s="119"/>
      <c r="FD112" s="119"/>
      <c r="FE112" s="119"/>
      <c r="FF112" s="119"/>
      <c r="FG112" s="119"/>
      <c r="FH112" s="119"/>
      <c r="FI112" s="119"/>
      <c r="FJ112" s="119"/>
      <c r="FK112" s="119"/>
      <c r="FL112" s="119"/>
      <c r="FM112" s="119"/>
      <c r="FN112" s="119"/>
      <c r="FO112" s="119"/>
      <c r="FP112" s="119"/>
      <c r="FQ112" s="119"/>
      <c r="FR112" s="119"/>
      <c r="FS112" s="119"/>
      <c r="FT112" s="119"/>
      <c r="FU112" s="119"/>
      <c r="FV112" s="119"/>
      <c r="FW112" s="119"/>
      <c r="FX112" s="119"/>
      <c r="FY112" s="119"/>
      <c r="FZ112" s="119"/>
      <c r="GA112" s="119"/>
      <c r="GB112" s="119"/>
      <c r="GC112" s="119"/>
      <c r="GD112" s="119"/>
      <c r="GE112" s="119"/>
      <c r="GF112" s="119"/>
      <c r="GG112" s="119"/>
      <c r="GH112" s="119"/>
      <c r="GI112" s="119"/>
      <c r="GJ112" s="119"/>
      <c r="GK112" s="119"/>
      <c r="GL112" s="119"/>
      <c r="GM112" s="119"/>
      <c r="GN112" s="119"/>
      <c r="GO112" s="119"/>
      <c r="GP112" s="119"/>
      <c r="GQ112" s="119"/>
      <c r="GR112" s="119"/>
      <c r="GS112" s="119"/>
      <c r="GT112" s="119"/>
      <c r="GU112" s="119"/>
      <c r="GV112" s="119"/>
      <c r="GW112" s="119"/>
      <c r="GX112" s="119"/>
      <c r="GY112" s="119"/>
      <c r="GZ112" s="119"/>
      <c r="HA112" s="119"/>
      <c r="HB112" s="119"/>
      <c r="HC112" s="119"/>
      <c r="HD112" s="119"/>
      <c r="HE112" s="119"/>
      <c r="HF112" s="119"/>
      <c r="HG112" s="119"/>
      <c r="HH112" s="119"/>
      <c r="HI112" s="119"/>
      <c r="HJ112" s="119"/>
      <c r="HK112" s="119"/>
      <c r="HL112" s="119"/>
      <c r="HM112" s="119"/>
      <c r="HN112" s="119"/>
      <c r="HO112" s="119"/>
      <c r="HP112" s="119"/>
      <c r="HQ112" s="119"/>
      <c r="HR112" s="119"/>
      <c r="HS112" s="119"/>
      <c r="HT112" s="119"/>
      <c r="HU112" s="119"/>
      <c r="HV112" s="119"/>
      <c r="HW112" s="119"/>
      <c r="HX112" s="119"/>
      <c r="HY112" s="119"/>
      <c r="HZ112" s="119"/>
      <c r="IA112" s="119"/>
      <c r="IB112" s="119"/>
      <c r="IC112" s="119"/>
      <c r="ID112" s="119"/>
      <c r="IE112" s="119"/>
      <c r="IF112" s="119"/>
      <c r="IG112" s="119"/>
      <c r="IH112" s="119"/>
      <c r="II112" s="119"/>
      <c r="IJ112" s="119"/>
      <c r="IK112" s="119"/>
      <c r="IL112" s="119"/>
      <c r="IM112" s="119"/>
      <c r="IN112" s="119"/>
      <c r="IO112" s="119"/>
      <c r="IP112" s="119"/>
      <c r="IQ112" s="119"/>
      <c r="IR112" s="119"/>
      <c r="IS112" s="119"/>
      <c r="IT112" s="119"/>
      <c r="IU112" s="119"/>
      <c r="IV112" s="119"/>
      <c r="IW112" s="119"/>
      <c r="IX112" s="119"/>
      <c r="IY112" s="119"/>
      <c r="IZ112" s="119"/>
      <c r="JA112" s="119"/>
      <c r="JB112" s="119"/>
      <c r="JC112" s="119"/>
      <c r="JD112" s="119"/>
      <c r="JE112" s="119"/>
      <c r="JF112" s="119"/>
    </row>
    <row r="113" spans="1:267" s="117" customFormat="1" ht="26.25" customHeight="1" thickBot="1" x14ac:dyDescent="0.25">
      <c r="A113" s="446" t="s">
        <v>715</v>
      </c>
      <c r="B113" s="447"/>
      <c r="C113" s="447"/>
      <c r="D113" s="447"/>
      <c r="E113" s="447"/>
      <c r="F113" s="447"/>
      <c r="G113" s="447"/>
      <c r="H113" s="447"/>
      <c r="I113" s="447"/>
      <c r="J113" s="447"/>
      <c r="K113" s="447"/>
      <c r="L113" s="447"/>
      <c r="M113" s="447"/>
      <c r="N113" s="447"/>
      <c r="O113" s="447"/>
      <c r="P113" s="447"/>
      <c r="Q113" s="447"/>
      <c r="R113" s="447"/>
      <c r="S113" s="447"/>
      <c r="T113" s="447"/>
      <c r="U113" s="447"/>
      <c r="V113" s="447"/>
      <c r="W113" s="448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  <c r="AV113" s="119"/>
      <c r="AW113" s="119"/>
      <c r="AX113" s="119"/>
      <c r="AY113" s="119"/>
      <c r="AZ113" s="119"/>
      <c r="BA113" s="119"/>
      <c r="BB113" s="119"/>
      <c r="BC113" s="119"/>
      <c r="BD113" s="119"/>
      <c r="BE113" s="119"/>
      <c r="BF113" s="119"/>
      <c r="BG113" s="119"/>
      <c r="BH113" s="119"/>
      <c r="BI113" s="119"/>
      <c r="BJ113" s="119"/>
      <c r="BK113" s="119"/>
      <c r="BL113" s="119"/>
      <c r="BM113" s="119"/>
      <c r="BN113" s="119"/>
      <c r="BO113" s="119"/>
      <c r="BP113" s="119"/>
      <c r="BQ113" s="119"/>
      <c r="BR113" s="119"/>
      <c r="BS113" s="119"/>
      <c r="BT113" s="119"/>
      <c r="BU113" s="119"/>
      <c r="BV113" s="119"/>
      <c r="BW113" s="119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9"/>
      <c r="CW113" s="119"/>
      <c r="CX113" s="119"/>
      <c r="CY113" s="119"/>
      <c r="CZ113" s="119"/>
      <c r="DA113" s="119"/>
      <c r="DB113" s="119"/>
      <c r="DC113" s="119"/>
      <c r="DD113" s="119"/>
      <c r="DE113" s="119"/>
      <c r="DF113" s="119"/>
      <c r="DG113" s="119"/>
      <c r="DH113" s="119"/>
      <c r="DI113" s="119"/>
      <c r="DJ113" s="119"/>
      <c r="DK113" s="119"/>
      <c r="DL113" s="119"/>
      <c r="DM113" s="119"/>
      <c r="DN113" s="119"/>
      <c r="DO113" s="119"/>
      <c r="DP113" s="119"/>
      <c r="DQ113" s="119"/>
      <c r="DR113" s="119"/>
      <c r="DS113" s="119"/>
      <c r="DT113" s="119"/>
      <c r="DU113" s="119"/>
      <c r="DV113" s="119"/>
      <c r="DW113" s="119"/>
      <c r="DX113" s="119"/>
      <c r="DY113" s="119"/>
      <c r="DZ113" s="119"/>
      <c r="EA113" s="119"/>
      <c r="EB113" s="119"/>
      <c r="EC113" s="119"/>
      <c r="ED113" s="119"/>
      <c r="EE113" s="119"/>
      <c r="EF113" s="119"/>
      <c r="EG113" s="119"/>
      <c r="EH113" s="119"/>
      <c r="EI113" s="119"/>
      <c r="EJ113" s="119"/>
      <c r="EK113" s="119"/>
      <c r="EL113" s="119"/>
      <c r="EM113" s="119"/>
      <c r="EN113" s="119"/>
      <c r="EO113" s="119"/>
      <c r="EP113" s="119"/>
      <c r="EQ113" s="119"/>
      <c r="ER113" s="119"/>
      <c r="ES113" s="119"/>
      <c r="ET113" s="119"/>
      <c r="EU113" s="119"/>
      <c r="EV113" s="119"/>
      <c r="EW113" s="119"/>
      <c r="EX113" s="119"/>
      <c r="EY113" s="119"/>
      <c r="EZ113" s="119"/>
      <c r="FA113" s="119"/>
      <c r="FB113" s="119"/>
      <c r="FC113" s="119"/>
      <c r="FD113" s="119"/>
      <c r="FE113" s="119"/>
      <c r="FF113" s="119"/>
      <c r="FG113" s="119"/>
      <c r="FH113" s="119"/>
      <c r="FI113" s="119"/>
      <c r="FJ113" s="119"/>
      <c r="FK113" s="119"/>
      <c r="FL113" s="119"/>
      <c r="FM113" s="119"/>
      <c r="FN113" s="119"/>
      <c r="FO113" s="119"/>
      <c r="FP113" s="119"/>
      <c r="FQ113" s="119"/>
      <c r="FR113" s="119"/>
      <c r="FS113" s="119"/>
      <c r="FT113" s="119"/>
      <c r="FU113" s="119"/>
      <c r="FV113" s="119"/>
      <c r="FW113" s="119"/>
      <c r="FX113" s="119"/>
      <c r="FY113" s="119"/>
      <c r="FZ113" s="119"/>
      <c r="GA113" s="119"/>
      <c r="GB113" s="119"/>
      <c r="GC113" s="119"/>
      <c r="GD113" s="119"/>
      <c r="GE113" s="119"/>
      <c r="GF113" s="119"/>
      <c r="GG113" s="119"/>
      <c r="GH113" s="119"/>
      <c r="GI113" s="119"/>
      <c r="GJ113" s="119"/>
      <c r="GK113" s="119"/>
      <c r="GL113" s="119"/>
      <c r="GM113" s="119"/>
      <c r="GN113" s="119"/>
      <c r="GO113" s="119"/>
      <c r="GP113" s="119"/>
      <c r="GQ113" s="119"/>
      <c r="GR113" s="119"/>
      <c r="GS113" s="119"/>
      <c r="GT113" s="119"/>
      <c r="GU113" s="119"/>
      <c r="GV113" s="119"/>
      <c r="GW113" s="119"/>
      <c r="GX113" s="119"/>
      <c r="GY113" s="119"/>
      <c r="GZ113" s="119"/>
      <c r="HA113" s="119"/>
      <c r="HB113" s="119"/>
      <c r="HC113" s="119"/>
      <c r="HD113" s="119"/>
      <c r="HE113" s="119"/>
      <c r="HF113" s="119"/>
      <c r="HG113" s="119"/>
      <c r="HH113" s="119"/>
      <c r="HI113" s="119"/>
      <c r="HJ113" s="119"/>
      <c r="HK113" s="119"/>
      <c r="HL113" s="119"/>
      <c r="HM113" s="119"/>
      <c r="HN113" s="119"/>
      <c r="HO113" s="119"/>
      <c r="HP113" s="119"/>
      <c r="HQ113" s="119"/>
      <c r="HR113" s="119"/>
      <c r="HS113" s="119"/>
      <c r="HT113" s="119"/>
      <c r="HU113" s="119"/>
      <c r="HV113" s="119"/>
      <c r="HW113" s="119"/>
      <c r="HX113" s="119"/>
      <c r="HY113" s="119"/>
      <c r="HZ113" s="119"/>
      <c r="IA113" s="119"/>
      <c r="IB113" s="119"/>
      <c r="IC113" s="119"/>
      <c r="ID113" s="119"/>
      <c r="IE113" s="119"/>
      <c r="IF113" s="119"/>
      <c r="IG113" s="119"/>
      <c r="IH113" s="119"/>
      <c r="II113" s="119"/>
      <c r="IJ113" s="119"/>
      <c r="IK113" s="119"/>
      <c r="IL113" s="119"/>
      <c r="IM113" s="119"/>
      <c r="IN113" s="119"/>
      <c r="IO113" s="119"/>
      <c r="IP113" s="119"/>
      <c r="IQ113" s="119"/>
      <c r="IR113" s="119"/>
      <c r="IS113" s="119"/>
      <c r="IT113" s="119"/>
      <c r="IU113" s="119"/>
      <c r="IV113" s="119"/>
      <c r="IW113" s="119"/>
      <c r="IX113" s="119"/>
      <c r="IY113" s="119"/>
      <c r="IZ113" s="119"/>
      <c r="JA113" s="119"/>
      <c r="JB113" s="119"/>
      <c r="JC113" s="119"/>
      <c r="JD113" s="119"/>
      <c r="JE113" s="119"/>
      <c r="JF113" s="119"/>
      <c r="JG113" s="119"/>
    </row>
    <row r="114" spans="1:267" s="117" customFormat="1" ht="69" customHeight="1" x14ac:dyDescent="0.2">
      <c r="A114" s="300">
        <v>57</v>
      </c>
      <c r="B114" s="300" t="s">
        <v>361</v>
      </c>
      <c r="C114" s="306" t="s">
        <v>47</v>
      </c>
      <c r="D114" s="306" t="s">
        <v>362</v>
      </c>
      <c r="E114" s="311" t="s">
        <v>363</v>
      </c>
      <c r="F114" s="312" t="s">
        <v>364</v>
      </c>
      <c r="G114" s="314" t="s">
        <v>29</v>
      </c>
      <c r="H114" s="300" t="s">
        <v>48</v>
      </c>
      <c r="I114" s="306" t="s">
        <v>30</v>
      </c>
      <c r="J114" s="306" t="s">
        <v>47</v>
      </c>
      <c r="K114" s="306" t="s">
        <v>30</v>
      </c>
      <c r="L114" s="307">
        <v>150</v>
      </c>
      <c r="M114" s="308" t="s">
        <v>31</v>
      </c>
      <c r="N114" s="474">
        <v>495494.48</v>
      </c>
      <c r="O114" s="309">
        <v>44263</v>
      </c>
      <c r="P114" s="326">
        <v>44337</v>
      </c>
      <c r="Q114" s="329">
        <f t="shared" ref="Q114:Q130" si="6">N114/S114</f>
        <v>11.071017964071856</v>
      </c>
      <c r="R114" s="303" t="s">
        <v>34</v>
      </c>
      <c r="S114" s="128">
        <v>44756</v>
      </c>
      <c r="T114" s="475">
        <f>U114*100%/N114</f>
        <v>1</v>
      </c>
      <c r="U114" s="304">
        <v>495494.48</v>
      </c>
      <c r="V114" s="340" t="s">
        <v>365</v>
      </c>
      <c r="W114" s="340" t="s">
        <v>366</v>
      </c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19"/>
      <c r="CB114" s="119"/>
      <c r="CC114" s="119"/>
      <c r="CD114" s="119"/>
      <c r="CE114" s="119"/>
      <c r="CF114" s="119"/>
      <c r="CG114" s="119"/>
      <c r="CH114" s="119"/>
      <c r="CI114" s="119"/>
      <c r="CJ114" s="119"/>
      <c r="CK114" s="119"/>
      <c r="CL114" s="119"/>
      <c r="CM114" s="119"/>
      <c r="CN114" s="119"/>
      <c r="CO114" s="119"/>
      <c r="CP114" s="119"/>
      <c r="CQ114" s="119"/>
      <c r="CR114" s="119"/>
      <c r="CS114" s="119"/>
      <c r="CT114" s="119"/>
      <c r="CU114" s="119"/>
      <c r="CV114" s="119"/>
      <c r="CW114" s="119"/>
      <c r="CX114" s="119"/>
      <c r="CY114" s="119"/>
      <c r="CZ114" s="119"/>
      <c r="DA114" s="119"/>
      <c r="DB114" s="119"/>
      <c r="DC114" s="119"/>
      <c r="DD114" s="119"/>
      <c r="DE114" s="119"/>
      <c r="DF114" s="119"/>
      <c r="DG114" s="119"/>
      <c r="DH114" s="119"/>
      <c r="DI114" s="119"/>
      <c r="DJ114" s="119"/>
      <c r="DK114" s="119"/>
      <c r="DL114" s="119"/>
      <c r="DM114" s="119"/>
      <c r="DN114" s="119"/>
      <c r="DO114" s="119"/>
      <c r="DP114" s="119"/>
      <c r="DQ114" s="119"/>
      <c r="DR114" s="119"/>
      <c r="DS114" s="119"/>
      <c r="DT114" s="119"/>
      <c r="DU114" s="119"/>
      <c r="DV114" s="119"/>
      <c r="DW114" s="119"/>
      <c r="DX114" s="119"/>
      <c r="DY114" s="119"/>
      <c r="DZ114" s="119"/>
      <c r="EA114" s="119"/>
      <c r="EB114" s="119"/>
      <c r="EC114" s="119"/>
      <c r="ED114" s="119"/>
      <c r="EE114" s="119"/>
      <c r="EF114" s="119"/>
      <c r="EG114" s="119"/>
      <c r="EH114" s="119"/>
      <c r="EI114" s="119"/>
      <c r="EJ114" s="119"/>
      <c r="EK114" s="119"/>
      <c r="EL114" s="119"/>
      <c r="EM114" s="119"/>
      <c r="EN114" s="119"/>
      <c r="EO114" s="119"/>
      <c r="EP114" s="119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19"/>
      <c r="FA114" s="119"/>
      <c r="FB114" s="119"/>
      <c r="FC114" s="119"/>
      <c r="FD114" s="119"/>
      <c r="FE114" s="119"/>
      <c r="FF114" s="119"/>
      <c r="FG114" s="119"/>
      <c r="FH114" s="119"/>
      <c r="FI114" s="119"/>
      <c r="FJ114" s="119"/>
      <c r="FK114" s="119"/>
      <c r="FL114" s="119"/>
      <c r="FM114" s="119"/>
      <c r="FN114" s="119"/>
      <c r="FO114" s="119"/>
      <c r="FP114" s="119"/>
      <c r="FQ114" s="119"/>
      <c r="FR114" s="119"/>
      <c r="FS114" s="119"/>
      <c r="FT114" s="119"/>
      <c r="FU114" s="119"/>
      <c r="FV114" s="119"/>
      <c r="FW114" s="119"/>
      <c r="FX114" s="119"/>
      <c r="FY114" s="119"/>
      <c r="FZ114" s="119"/>
      <c r="GA114" s="119"/>
      <c r="GB114" s="119"/>
      <c r="GC114" s="119"/>
      <c r="GD114" s="119"/>
      <c r="GE114" s="119"/>
      <c r="GF114" s="119"/>
      <c r="GG114" s="119"/>
      <c r="GH114" s="119"/>
      <c r="GI114" s="119"/>
      <c r="GJ114" s="119"/>
      <c r="GK114" s="119"/>
      <c r="GL114" s="119"/>
      <c r="GM114" s="119"/>
      <c r="GN114" s="119"/>
      <c r="GO114" s="119"/>
      <c r="GP114" s="119"/>
      <c r="GQ114" s="119"/>
      <c r="GR114" s="119"/>
      <c r="GS114" s="119"/>
      <c r="GT114" s="119"/>
      <c r="GU114" s="119"/>
      <c r="GV114" s="119"/>
      <c r="GW114" s="119"/>
      <c r="GX114" s="119"/>
      <c r="GY114" s="119"/>
      <c r="GZ114" s="119"/>
      <c r="HA114" s="119"/>
      <c r="HB114" s="119"/>
      <c r="HC114" s="119"/>
      <c r="HD114" s="119"/>
      <c r="HE114" s="119"/>
      <c r="HF114" s="119"/>
      <c r="HG114" s="119"/>
      <c r="HH114" s="119"/>
      <c r="HI114" s="119"/>
      <c r="HJ114" s="119"/>
      <c r="HK114" s="119"/>
      <c r="HL114" s="119"/>
      <c r="HM114" s="119"/>
      <c r="HN114" s="119"/>
      <c r="HO114" s="119"/>
      <c r="HP114" s="119"/>
      <c r="HQ114" s="119"/>
      <c r="HR114" s="119"/>
      <c r="HS114" s="119"/>
      <c r="HT114" s="119"/>
      <c r="HU114" s="119"/>
      <c r="HV114" s="119"/>
      <c r="HW114" s="119"/>
      <c r="HX114" s="119"/>
      <c r="HY114" s="119"/>
      <c r="HZ114" s="119"/>
      <c r="IA114" s="119"/>
      <c r="IB114" s="119"/>
      <c r="IC114" s="119"/>
      <c r="ID114" s="119"/>
      <c r="IE114" s="119"/>
      <c r="IF114" s="119"/>
      <c r="IG114" s="119"/>
      <c r="IH114" s="119"/>
      <c r="II114" s="119"/>
      <c r="IJ114" s="119"/>
      <c r="IK114" s="119"/>
      <c r="IL114" s="119"/>
      <c r="IM114" s="119"/>
      <c r="IN114" s="119"/>
      <c r="IO114" s="119"/>
      <c r="IP114" s="119"/>
      <c r="IQ114" s="119"/>
      <c r="IR114" s="119"/>
      <c r="IS114" s="119"/>
      <c r="IT114" s="119"/>
      <c r="IU114" s="119"/>
      <c r="IV114" s="119"/>
      <c r="IW114" s="119"/>
      <c r="IX114" s="119"/>
      <c r="IY114" s="119"/>
      <c r="IZ114" s="119"/>
      <c r="JA114" s="119"/>
      <c r="JB114" s="119"/>
      <c r="JC114" s="119"/>
      <c r="JD114" s="119"/>
      <c r="JE114" s="119"/>
      <c r="JF114" s="119"/>
      <c r="JG114" s="119"/>
    </row>
    <row r="115" spans="1:267" s="117" customFormat="1" ht="69" customHeight="1" x14ac:dyDescent="0.2">
      <c r="A115" s="281">
        <v>58</v>
      </c>
      <c r="B115" s="281" t="s">
        <v>361</v>
      </c>
      <c r="C115" s="288" t="s">
        <v>47</v>
      </c>
      <c r="D115" s="288" t="s">
        <v>367</v>
      </c>
      <c r="E115" s="296" t="s">
        <v>368</v>
      </c>
      <c r="F115" s="313" t="s">
        <v>369</v>
      </c>
      <c r="G115" s="286" t="s">
        <v>29</v>
      </c>
      <c r="H115" s="281" t="s">
        <v>48</v>
      </c>
      <c r="I115" s="288" t="s">
        <v>37</v>
      </c>
      <c r="J115" s="288" t="s">
        <v>47</v>
      </c>
      <c r="K115" s="288" t="s">
        <v>37</v>
      </c>
      <c r="L115" s="295">
        <v>250</v>
      </c>
      <c r="M115" s="283" t="s">
        <v>31</v>
      </c>
      <c r="N115" s="466">
        <v>200000</v>
      </c>
      <c r="O115" s="284">
        <v>44270</v>
      </c>
      <c r="P115" s="291">
        <v>44337</v>
      </c>
      <c r="Q115" s="290">
        <f t="shared" si="6"/>
        <v>200000</v>
      </c>
      <c r="R115" s="285" t="s">
        <v>32</v>
      </c>
      <c r="S115" s="48">
        <v>1</v>
      </c>
      <c r="T115" s="335">
        <f>U115*100%/N115</f>
        <v>0.97523610000000005</v>
      </c>
      <c r="U115" s="294">
        <v>195047.22</v>
      </c>
      <c r="V115" s="334" t="s">
        <v>370</v>
      </c>
      <c r="W115" s="334" t="s">
        <v>371</v>
      </c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  <c r="AZ115" s="119"/>
      <c r="BA115" s="119"/>
      <c r="BB115" s="119"/>
      <c r="BC115" s="119"/>
      <c r="BD115" s="119"/>
      <c r="BE115" s="119"/>
      <c r="BF115" s="119"/>
      <c r="BG115" s="119"/>
      <c r="BH115" s="119"/>
      <c r="BI115" s="119"/>
      <c r="BJ115" s="119"/>
      <c r="BK115" s="119"/>
      <c r="BL115" s="119"/>
      <c r="BM115" s="119"/>
      <c r="BN115" s="119"/>
      <c r="BO115" s="119"/>
      <c r="BP115" s="119"/>
      <c r="BQ115" s="119"/>
      <c r="BR115" s="119"/>
      <c r="BS115" s="119"/>
      <c r="BT115" s="119"/>
      <c r="BU115" s="119"/>
      <c r="BV115" s="119"/>
      <c r="BW115" s="119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  <c r="CV115" s="119"/>
      <c r="CW115" s="119"/>
      <c r="CX115" s="119"/>
      <c r="CY115" s="119"/>
      <c r="CZ115" s="119"/>
      <c r="DA115" s="119"/>
      <c r="DB115" s="119"/>
      <c r="DC115" s="119"/>
      <c r="DD115" s="119"/>
      <c r="DE115" s="119"/>
      <c r="DF115" s="119"/>
      <c r="DG115" s="119"/>
      <c r="DH115" s="119"/>
      <c r="DI115" s="119"/>
      <c r="DJ115" s="119"/>
      <c r="DK115" s="119"/>
      <c r="DL115" s="119"/>
      <c r="DM115" s="119"/>
      <c r="DN115" s="119"/>
      <c r="DO115" s="119"/>
      <c r="DP115" s="119"/>
      <c r="DQ115" s="119"/>
      <c r="DR115" s="119"/>
      <c r="DS115" s="119"/>
      <c r="DT115" s="119"/>
      <c r="DU115" s="119"/>
      <c r="DV115" s="119"/>
      <c r="DW115" s="119"/>
      <c r="DX115" s="119"/>
      <c r="DY115" s="119"/>
      <c r="DZ115" s="119"/>
      <c r="EA115" s="119"/>
      <c r="EB115" s="119"/>
      <c r="EC115" s="119"/>
      <c r="ED115" s="119"/>
      <c r="EE115" s="119"/>
      <c r="EF115" s="119"/>
      <c r="EG115" s="119"/>
      <c r="EH115" s="119"/>
      <c r="EI115" s="119"/>
      <c r="EJ115" s="119"/>
      <c r="EK115" s="119"/>
      <c r="EL115" s="119"/>
      <c r="EM115" s="119"/>
      <c r="EN115" s="119"/>
      <c r="EO115" s="119"/>
      <c r="EP115" s="119"/>
      <c r="EQ115" s="119"/>
      <c r="ER115" s="119"/>
      <c r="ES115" s="119"/>
      <c r="ET115" s="119"/>
      <c r="EU115" s="119"/>
      <c r="EV115" s="119"/>
      <c r="EW115" s="119"/>
      <c r="EX115" s="119"/>
      <c r="EY115" s="119"/>
      <c r="EZ115" s="119"/>
      <c r="FA115" s="119"/>
      <c r="FB115" s="119"/>
      <c r="FC115" s="119"/>
      <c r="FD115" s="119"/>
      <c r="FE115" s="119"/>
      <c r="FF115" s="119"/>
      <c r="FG115" s="119"/>
      <c r="FH115" s="119"/>
      <c r="FI115" s="119"/>
      <c r="FJ115" s="119"/>
      <c r="FK115" s="119"/>
      <c r="FL115" s="119"/>
      <c r="FM115" s="119"/>
      <c r="FN115" s="119"/>
      <c r="FO115" s="119"/>
      <c r="FP115" s="119"/>
      <c r="FQ115" s="119"/>
      <c r="FR115" s="119"/>
      <c r="FS115" s="119"/>
      <c r="FT115" s="119"/>
      <c r="FU115" s="119"/>
      <c r="FV115" s="119"/>
      <c r="FW115" s="119"/>
      <c r="FX115" s="119"/>
      <c r="FY115" s="119"/>
      <c r="FZ115" s="119"/>
      <c r="GA115" s="119"/>
      <c r="GB115" s="119"/>
      <c r="GC115" s="119"/>
      <c r="GD115" s="119"/>
      <c r="GE115" s="119"/>
      <c r="GF115" s="119"/>
      <c r="GG115" s="119"/>
      <c r="GH115" s="119"/>
      <c r="GI115" s="119"/>
      <c r="GJ115" s="119"/>
      <c r="GK115" s="119"/>
      <c r="GL115" s="119"/>
      <c r="GM115" s="119"/>
      <c r="GN115" s="119"/>
      <c r="GO115" s="119"/>
      <c r="GP115" s="119"/>
      <c r="GQ115" s="119"/>
      <c r="GR115" s="119"/>
      <c r="GS115" s="119"/>
      <c r="GT115" s="119"/>
      <c r="GU115" s="119"/>
      <c r="GV115" s="119"/>
      <c r="GW115" s="119"/>
      <c r="GX115" s="119"/>
      <c r="GY115" s="119"/>
      <c r="GZ115" s="119"/>
      <c r="HA115" s="119"/>
      <c r="HB115" s="119"/>
      <c r="HC115" s="119"/>
      <c r="HD115" s="119"/>
      <c r="HE115" s="119"/>
      <c r="HF115" s="119"/>
      <c r="HG115" s="119"/>
      <c r="HH115" s="119"/>
      <c r="HI115" s="119"/>
      <c r="HJ115" s="119"/>
      <c r="HK115" s="119"/>
      <c r="HL115" s="119"/>
      <c r="HM115" s="119"/>
      <c r="HN115" s="119"/>
      <c r="HO115" s="119"/>
      <c r="HP115" s="119"/>
      <c r="HQ115" s="119"/>
      <c r="HR115" s="119"/>
      <c r="HS115" s="119"/>
      <c r="HT115" s="119"/>
      <c r="HU115" s="119"/>
      <c r="HV115" s="119"/>
      <c r="HW115" s="119"/>
      <c r="HX115" s="119"/>
      <c r="HY115" s="119"/>
      <c r="HZ115" s="119"/>
      <c r="IA115" s="119"/>
      <c r="IB115" s="119"/>
      <c r="IC115" s="119"/>
      <c r="ID115" s="119"/>
      <c r="IE115" s="119"/>
      <c r="IF115" s="119"/>
      <c r="IG115" s="119"/>
      <c r="IH115" s="119"/>
      <c r="II115" s="119"/>
      <c r="IJ115" s="119"/>
      <c r="IK115" s="119"/>
      <c r="IL115" s="119"/>
      <c r="IM115" s="119"/>
      <c r="IN115" s="119"/>
      <c r="IO115" s="119"/>
      <c r="IP115" s="119"/>
      <c r="IQ115" s="119"/>
      <c r="IR115" s="119"/>
      <c r="IS115" s="119"/>
      <c r="IT115" s="119"/>
      <c r="IU115" s="119"/>
      <c r="IV115" s="119"/>
      <c r="IW115" s="119"/>
      <c r="IX115" s="119"/>
      <c r="IY115" s="119"/>
      <c r="IZ115" s="119"/>
      <c r="JA115" s="119"/>
      <c r="JB115" s="119"/>
      <c r="JC115" s="119"/>
      <c r="JD115" s="119"/>
      <c r="JE115" s="119"/>
      <c r="JF115" s="119"/>
      <c r="JG115" s="119"/>
    </row>
    <row r="116" spans="1:267" s="117" customFormat="1" ht="69" customHeight="1" x14ac:dyDescent="0.2">
      <c r="A116" s="353">
        <v>59</v>
      </c>
      <c r="B116" s="353" t="s">
        <v>361</v>
      </c>
      <c r="C116" s="354" t="s">
        <v>47</v>
      </c>
      <c r="D116" s="354" t="s">
        <v>372</v>
      </c>
      <c r="E116" s="356" t="s">
        <v>373</v>
      </c>
      <c r="F116" s="313" t="s">
        <v>374</v>
      </c>
      <c r="G116" s="372" t="s">
        <v>29</v>
      </c>
      <c r="H116" s="353" t="s">
        <v>48</v>
      </c>
      <c r="I116" s="354" t="s">
        <v>37</v>
      </c>
      <c r="J116" s="354" t="s">
        <v>47</v>
      </c>
      <c r="K116" s="354" t="s">
        <v>37</v>
      </c>
      <c r="L116" s="374">
        <v>150</v>
      </c>
      <c r="M116" s="367" t="s">
        <v>31</v>
      </c>
      <c r="N116" s="466">
        <v>142844.9</v>
      </c>
      <c r="O116" s="368">
        <v>44263</v>
      </c>
      <c r="P116" s="371">
        <v>44330</v>
      </c>
      <c r="Q116" s="290">
        <f t="shared" si="6"/>
        <v>238.07483333333332</v>
      </c>
      <c r="R116" s="285" t="s">
        <v>34</v>
      </c>
      <c r="S116" s="48">
        <v>600</v>
      </c>
      <c r="T116" s="468">
        <f>U116*100%/168344.9</f>
        <v>1</v>
      </c>
      <c r="U116" s="421">
        <v>168344.9</v>
      </c>
      <c r="V116" s="373" t="s">
        <v>375</v>
      </c>
      <c r="W116" s="373" t="s">
        <v>376</v>
      </c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  <c r="AV116" s="119"/>
      <c r="AW116" s="119"/>
      <c r="AX116" s="119"/>
      <c r="AY116" s="119"/>
      <c r="AZ116" s="119"/>
      <c r="BA116" s="119"/>
      <c r="BB116" s="119"/>
      <c r="BC116" s="119"/>
      <c r="BD116" s="119"/>
      <c r="BE116" s="119"/>
      <c r="BF116" s="119"/>
      <c r="BG116" s="119"/>
      <c r="BH116" s="119"/>
      <c r="BI116" s="119"/>
      <c r="BJ116" s="119"/>
      <c r="BK116" s="119"/>
      <c r="BL116" s="119"/>
      <c r="BM116" s="119"/>
      <c r="BN116" s="119"/>
      <c r="BO116" s="119"/>
      <c r="BP116" s="119"/>
      <c r="BQ116" s="119"/>
      <c r="BR116" s="119"/>
      <c r="BS116" s="119"/>
      <c r="BT116" s="119"/>
      <c r="BU116" s="119"/>
      <c r="BV116" s="119"/>
      <c r="BW116" s="119"/>
      <c r="BX116" s="119"/>
      <c r="BY116" s="119"/>
      <c r="BZ116" s="119"/>
      <c r="CA116" s="119"/>
      <c r="CB116" s="119"/>
      <c r="CC116" s="119"/>
      <c r="CD116" s="119"/>
      <c r="CE116" s="119"/>
      <c r="CF116" s="119"/>
      <c r="CG116" s="119"/>
      <c r="CH116" s="119"/>
      <c r="CI116" s="119"/>
      <c r="CJ116" s="119"/>
      <c r="CK116" s="119"/>
      <c r="CL116" s="119"/>
      <c r="CM116" s="119"/>
      <c r="CN116" s="119"/>
      <c r="CO116" s="119"/>
      <c r="CP116" s="119"/>
      <c r="CQ116" s="119"/>
      <c r="CR116" s="119"/>
      <c r="CS116" s="119"/>
      <c r="CT116" s="119"/>
      <c r="CU116" s="119"/>
      <c r="CV116" s="119"/>
      <c r="CW116" s="119"/>
      <c r="CX116" s="119"/>
      <c r="CY116" s="119"/>
      <c r="CZ116" s="119"/>
      <c r="DA116" s="119"/>
      <c r="DB116" s="119"/>
      <c r="DC116" s="119"/>
      <c r="DD116" s="119"/>
      <c r="DE116" s="119"/>
      <c r="DF116" s="119"/>
      <c r="DG116" s="119"/>
      <c r="DH116" s="119"/>
      <c r="DI116" s="119"/>
      <c r="DJ116" s="119"/>
      <c r="DK116" s="119"/>
      <c r="DL116" s="119"/>
      <c r="DM116" s="119"/>
      <c r="DN116" s="119"/>
      <c r="DO116" s="119"/>
      <c r="DP116" s="119"/>
      <c r="DQ116" s="119"/>
      <c r="DR116" s="119"/>
      <c r="DS116" s="119"/>
      <c r="DT116" s="119"/>
      <c r="DU116" s="119"/>
      <c r="DV116" s="119"/>
      <c r="DW116" s="119"/>
      <c r="DX116" s="119"/>
      <c r="DY116" s="119"/>
      <c r="DZ116" s="119"/>
      <c r="EA116" s="119"/>
      <c r="EB116" s="119"/>
      <c r="EC116" s="119"/>
      <c r="ED116" s="119"/>
      <c r="EE116" s="119"/>
      <c r="EF116" s="119"/>
      <c r="EG116" s="119"/>
      <c r="EH116" s="119"/>
      <c r="EI116" s="119"/>
      <c r="EJ116" s="119"/>
      <c r="EK116" s="119"/>
      <c r="EL116" s="119"/>
      <c r="EM116" s="119"/>
      <c r="EN116" s="119"/>
      <c r="EO116" s="119"/>
      <c r="EP116" s="119"/>
      <c r="EQ116" s="119"/>
      <c r="ER116" s="119"/>
      <c r="ES116" s="119"/>
      <c r="ET116" s="119"/>
      <c r="EU116" s="119"/>
      <c r="EV116" s="119"/>
      <c r="EW116" s="119"/>
      <c r="EX116" s="119"/>
      <c r="EY116" s="119"/>
      <c r="EZ116" s="119"/>
      <c r="FA116" s="119"/>
      <c r="FB116" s="119"/>
      <c r="FC116" s="119"/>
      <c r="FD116" s="119"/>
      <c r="FE116" s="119"/>
      <c r="FF116" s="119"/>
      <c r="FG116" s="119"/>
      <c r="FH116" s="119"/>
      <c r="FI116" s="119"/>
      <c r="FJ116" s="119"/>
      <c r="FK116" s="119"/>
      <c r="FL116" s="119"/>
      <c r="FM116" s="119"/>
      <c r="FN116" s="119"/>
      <c r="FO116" s="119"/>
      <c r="FP116" s="119"/>
      <c r="FQ116" s="119"/>
      <c r="FR116" s="119"/>
      <c r="FS116" s="119"/>
      <c r="FT116" s="119"/>
      <c r="FU116" s="119"/>
      <c r="FV116" s="119"/>
      <c r="FW116" s="119"/>
      <c r="FX116" s="119"/>
      <c r="FY116" s="119"/>
      <c r="FZ116" s="119"/>
      <c r="GA116" s="119"/>
      <c r="GB116" s="119"/>
      <c r="GC116" s="119"/>
      <c r="GD116" s="119"/>
      <c r="GE116" s="119"/>
      <c r="GF116" s="119"/>
      <c r="GG116" s="119"/>
      <c r="GH116" s="119"/>
      <c r="GI116" s="119"/>
      <c r="GJ116" s="119"/>
      <c r="GK116" s="119"/>
      <c r="GL116" s="119"/>
      <c r="GM116" s="119"/>
      <c r="GN116" s="119"/>
      <c r="GO116" s="119"/>
      <c r="GP116" s="119"/>
      <c r="GQ116" s="119"/>
      <c r="GR116" s="119"/>
      <c r="GS116" s="119"/>
      <c r="GT116" s="119"/>
      <c r="GU116" s="119"/>
      <c r="GV116" s="119"/>
      <c r="GW116" s="119"/>
      <c r="GX116" s="119"/>
      <c r="GY116" s="119"/>
      <c r="GZ116" s="119"/>
      <c r="HA116" s="119"/>
      <c r="HB116" s="119"/>
      <c r="HC116" s="119"/>
      <c r="HD116" s="119"/>
      <c r="HE116" s="119"/>
      <c r="HF116" s="119"/>
      <c r="HG116" s="119"/>
      <c r="HH116" s="119"/>
      <c r="HI116" s="119"/>
      <c r="HJ116" s="119"/>
      <c r="HK116" s="119"/>
      <c r="HL116" s="119"/>
      <c r="HM116" s="119"/>
      <c r="HN116" s="119"/>
      <c r="HO116" s="119"/>
      <c r="HP116" s="119"/>
      <c r="HQ116" s="119"/>
      <c r="HR116" s="119"/>
      <c r="HS116" s="119"/>
      <c r="HT116" s="119"/>
      <c r="HU116" s="119"/>
      <c r="HV116" s="119"/>
      <c r="HW116" s="119"/>
      <c r="HX116" s="119"/>
      <c r="HY116" s="119"/>
      <c r="HZ116" s="119"/>
      <c r="IA116" s="119"/>
      <c r="IB116" s="119"/>
      <c r="IC116" s="119"/>
      <c r="ID116" s="119"/>
      <c r="IE116" s="119"/>
      <c r="IF116" s="119"/>
      <c r="IG116" s="119"/>
      <c r="IH116" s="119"/>
      <c r="II116" s="119"/>
      <c r="IJ116" s="119"/>
      <c r="IK116" s="119"/>
      <c r="IL116" s="119"/>
      <c r="IM116" s="119"/>
      <c r="IN116" s="119"/>
      <c r="IO116" s="119"/>
      <c r="IP116" s="119"/>
      <c r="IQ116" s="119"/>
      <c r="IR116" s="119"/>
      <c r="IS116" s="119"/>
      <c r="IT116" s="119"/>
      <c r="IU116" s="119"/>
      <c r="IV116" s="119"/>
      <c r="IW116" s="119"/>
      <c r="IX116" s="119"/>
      <c r="IY116" s="119"/>
      <c r="IZ116" s="119"/>
      <c r="JA116" s="119"/>
      <c r="JB116" s="119"/>
      <c r="JC116" s="119"/>
      <c r="JD116" s="119"/>
      <c r="JE116" s="119"/>
      <c r="JF116" s="119"/>
      <c r="JG116" s="119"/>
    </row>
    <row r="117" spans="1:267" s="117" customFormat="1" ht="69" customHeight="1" x14ac:dyDescent="0.2">
      <c r="A117" s="353"/>
      <c r="B117" s="353"/>
      <c r="C117" s="354"/>
      <c r="D117" s="354"/>
      <c r="E117" s="356"/>
      <c r="F117" s="313" t="s">
        <v>377</v>
      </c>
      <c r="G117" s="372"/>
      <c r="H117" s="353"/>
      <c r="I117" s="354"/>
      <c r="J117" s="354"/>
      <c r="K117" s="354"/>
      <c r="L117" s="374"/>
      <c r="M117" s="367"/>
      <c r="N117" s="466">
        <v>25500</v>
      </c>
      <c r="O117" s="368"/>
      <c r="P117" s="371"/>
      <c r="Q117" s="290">
        <f t="shared" si="6"/>
        <v>124.39024390243902</v>
      </c>
      <c r="R117" s="285"/>
      <c r="S117" s="48">
        <v>205</v>
      </c>
      <c r="T117" s="469"/>
      <c r="U117" s="392"/>
      <c r="V117" s="373"/>
      <c r="W117" s="373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19"/>
      <c r="AV117" s="119"/>
      <c r="AW117" s="119"/>
      <c r="AX117" s="119"/>
      <c r="AY117" s="119"/>
      <c r="AZ117" s="119"/>
      <c r="BA117" s="119"/>
      <c r="BB117" s="119"/>
      <c r="BC117" s="119"/>
      <c r="BD117" s="119"/>
      <c r="BE117" s="119"/>
      <c r="BF117" s="119"/>
      <c r="BG117" s="119"/>
      <c r="BH117" s="119"/>
      <c r="BI117" s="119"/>
      <c r="BJ117" s="119"/>
      <c r="BK117" s="119"/>
      <c r="BL117" s="119"/>
      <c r="BM117" s="119"/>
      <c r="BN117" s="119"/>
      <c r="BO117" s="119"/>
      <c r="BP117" s="119"/>
      <c r="BQ117" s="119"/>
      <c r="BR117" s="119"/>
      <c r="BS117" s="119"/>
      <c r="BT117" s="119"/>
      <c r="BU117" s="119"/>
      <c r="BV117" s="119"/>
      <c r="BW117" s="119"/>
      <c r="BX117" s="119"/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  <c r="CL117" s="119"/>
      <c r="CM117" s="119"/>
      <c r="CN117" s="119"/>
      <c r="CO117" s="119"/>
      <c r="CP117" s="119"/>
      <c r="CQ117" s="119"/>
      <c r="CR117" s="119"/>
      <c r="CS117" s="119"/>
      <c r="CT117" s="119"/>
      <c r="CU117" s="119"/>
      <c r="CV117" s="119"/>
      <c r="CW117" s="119"/>
      <c r="CX117" s="119"/>
      <c r="CY117" s="119"/>
      <c r="CZ117" s="119"/>
      <c r="DA117" s="119"/>
      <c r="DB117" s="119"/>
      <c r="DC117" s="119"/>
      <c r="DD117" s="119"/>
      <c r="DE117" s="119"/>
      <c r="DF117" s="119"/>
      <c r="DG117" s="119"/>
      <c r="DH117" s="119"/>
      <c r="DI117" s="119"/>
      <c r="DJ117" s="119"/>
      <c r="DK117" s="119"/>
      <c r="DL117" s="119"/>
      <c r="DM117" s="119"/>
      <c r="DN117" s="119"/>
      <c r="DO117" s="119"/>
      <c r="DP117" s="119"/>
      <c r="DQ117" s="119"/>
      <c r="DR117" s="119"/>
      <c r="DS117" s="119"/>
      <c r="DT117" s="119"/>
      <c r="DU117" s="119"/>
      <c r="DV117" s="119"/>
      <c r="DW117" s="119"/>
      <c r="DX117" s="119"/>
      <c r="DY117" s="119"/>
      <c r="DZ117" s="119"/>
      <c r="EA117" s="119"/>
      <c r="EB117" s="119"/>
      <c r="EC117" s="119"/>
      <c r="ED117" s="119"/>
      <c r="EE117" s="119"/>
      <c r="EF117" s="119"/>
      <c r="EG117" s="119"/>
      <c r="EH117" s="119"/>
      <c r="EI117" s="119"/>
      <c r="EJ117" s="119"/>
      <c r="EK117" s="119"/>
      <c r="EL117" s="119"/>
      <c r="EM117" s="119"/>
      <c r="EN117" s="119"/>
      <c r="EO117" s="119"/>
      <c r="EP117" s="119"/>
      <c r="EQ117" s="119"/>
      <c r="ER117" s="119"/>
      <c r="ES117" s="119"/>
      <c r="ET117" s="119"/>
      <c r="EU117" s="119"/>
      <c r="EV117" s="119"/>
      <c r="EW117" s="119"/>
      <c r="EX117" s="119"/>
      <c r="EY117" s="119"/>
      <c r="EZ117" s="119"/>
      <c r="FA117" s="119"/>
      <c r="FB117" s="119"/>
      <c r="FC117" s="119"/>
      <c r="FD117" s="119"/>
      <c r="FE117" s="119"/>
      <c r="FF117" s="119"/>
      <c r="FG117" s="119"/>
      <c r="FH117" s="119"/>
      <c r="FI117" s="119"/>
      <c r="FJ117" s="119"/>
      <c r="FK117" s="119"/>
      <c r="FL117" s="119"/>
      <c r="FM117" s="119"/>
      <c r="FN117" s="119"/>
      <c r="FO117" s="119"/>
      <c r="FP117" s="119"/>
      <c r="FQ117" s="119"/>
      <c r="FR117" s="119"/>
      <c r="FS117" s="119"/>
      <c r="FT117" s="119"/>
      <c r="FU117" s="119"/>
      <c r="FV117" s="119"/>
      <c r="FW117" s="119"/>
      <c r="FX117" s="119"/>
      <c r="FY117" s="119"/>
      <c r="FZ117" s="119"/>
      <c r="GA117" s="119"/>
      <c r="GB117" s="119"/>
      <c r="GC117" s="119"/>
      <c r="GD117" s="119"/>
      <c r="GE117" s="119"/>
      <c r="GF117" s="119"/>
      <c r="GG117" s="119"/>
      <c r="GH117" s="119"/>
      <c r="GI117" s="119"/>
      <c r="GJ117" s="119"/>
      <c r="GK117" s="119"/>
      <c r="GL117" s="119"/>
      <c r="GM117" s="119"/>
      <c r="GN117" s="119"/>
      <c r="GO117" s="119"/>
      <c r="GP117" s="119"/>
      <c r="GQ117" s="119"/>
      <c r="GR117" s="119"/>
      <c r="GS117" s="119"/>
      <c r="GT117" s="119"/>
      <c r="GU117" s="119"/>
      <c r="GV117" s="119"/>
      <c r="GW117" s="119"/>
      <c r="GX117" s="119"/>
      <c r="GY117" s="119"/>
      <c r="GZ117" s="119"/>
      <c r="HA117" s="119"/>
      <c r="HB117" s="119"/>
      <c r="HC117" s="119"/>
      <c r="HD117" s="119"/>
      <c r="HE117" s="119"/>
      <c r="HF117" s="119"/>
      <c r="HG117" s="119"/>
      <c r="HH117" s="119"/>
      <c r="HI117" s="119"/>
      <c r="HJ117" s="119"/>
      <c r="HK117" s="119"/>
      <c r="HL117" s="119"/>
      <c r="HM117" s="119"/>
      <c r="HN117" s="119"/>
      <c r="HO117" s="119"/>
      <c r="HP117" s="119"/>
      <c r="HQ117" s="119"/>
      <c r="HR117" s="119"/>
      <c r="HS117" s="119"/>
      <c r="HT117" s="119"/>
      <c r="HU117" s="119"/>
      <c r="HV117" s="119"/>
      <c r="HW117" s="119"/>
      <c r="HX117" s="119"/>
      <c r="HY117" s="119"/>
      <c r="HZ117" s="119"/>
      <c r="IA117" s="119"/>
      <c r="IB117" s="119"/>
      <c r="IC117" s="119"/>
      <c r="ID117" s="119"/>
      <c r="IE117" s="119"/>
      <c r="IF117" s="119"/>
      <c r="IG117" s="119"/>
      <c r="IH117" s="119"/>
      <c r="II117" s="119"/>
      <c r="IJ117" s="119"/>
      <c r="IK117" s="119"/>
      <c r="IL117" s="119"/>
      <c r="IM117" s="119"/>
      <c r="IN117" s="119"/>
      <c r="IO117" s="119"/>
      <c r="IP117" s="119"/>
      <c r="IQ117" s="119"/>
      <c r="IR117" s="119"/>
      <c r="IS117" s="119"/>
      <c r="IT117" s="119"/>
      <c r="IU117" s="119"/>
      <c r="IV117" s="119"/>
      <c r="IW117" s="119"/>
      <c r="IX117" s="119"/>
      <c r="IY117" s="119"/>
      <c r="IZ117" s="119"/>
      <c r="JA117" s="119"/>
      <c r="JB117" s="119"/>
      <c r="JC117" s="119"/>
      <c r="JD117" s="119"/>
      <c r="JE117" s="119"/>
      <c r="JF117" s="119"/>
      <c r="JG117" s="119"/>
    </row>
    <row r="118" spans="1:267" s="117" customFormat="1" ht="69" customHeight="1" x14ac:dyDescent="0.2">
      <c r="A118" s="281">
        <v>60</v>
      </c>
      <c r="B118" s="281" t="s">
        <v>361</v>
      </c>
      <c r="C118" s="288" t="s">
        <v>47</v>
      </c>
      <c r="D118" s="288" t="s">
        <v>378</v>
      </c>
      <c r="E118" s="296" t="s">
        <v>379</v>
      </c>
      <c r="F118" s="313" t="s">
        <v>380</v>
      </c>
      <c r="G118" s="286" t="s">
        <v>310</v>
      </c>
      <c r="H118" s="281" t="s">
        <v>55</v>
      </c>
      <c r="I118" s="288" t="s">
        <v>33</v>
      </c>
      <c r="J118" s="288" t="s">
        <v>47</v>
      </c>
      <c r="K118" s="288" t="s">
        <v>33</v>
      </c>
      <c r="L118" s="295">
        <v>550</v>
      </c>
      <c r="M118" s="283" t="s">
        <v>31</v>
      </c>
      <c r="N118" s="466">
        <v>133210.92000000001</v>
      </c>
      <c r="O118" s="368">
        <v>44263</v>
      </c>
      <c r="P118" s="371">
        <v>44330</v>
      </c>
      <c r="Q118" s="290">
        <f t="shared" si="6"/>
        <v>252.77214421252376</v>
      </c>
      <c r="R118" s="285" t="s">
        <v>34</v>
      </c>
      <c r="S118" s="48">
        <v>527</v>
      </c>
      <c r="T118" s="468">
        <f>U118*100%/280280.92</f>
        <v>1</v>
      </c>
      <c r="U118" s="421">
        <v>280280.92</v>
      </c>
      <c r="V118" s="334" t="s">
        <v>381</v>
      </c>
      <c r="W118" s="334" t="s">
        <v>382</v>
      </c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19"/>
      <c r="AV118" s="119"/>
      <c r="AW118" s="119"/>
      <c r="AX118" s="119"/>
      <c r="AY118" s="119"/>
      <c r="AZ118" s="119"/>
      <c r="BA118" s="119"/>
      <c r="BB118" s="119"/>
      <c r="BC118" s="119"/>
      <c r="BD118" s="119"/>
      <c r="BE118" s="119"/>
      <c r="BF118" s="119"/>
      <c r="BG118" s="119"/>
      <c r="BH118" s="119"/>
      <c r="BI118" s="119"/>
      <c r="BJ118" s="119"/>
      <c r="BK118" s="119"/>
      <c r="BL118" s="119"/>
      <c r="BM118" s="119"/>
      <c r="BN118" s="119"/>
      <c r="BO118" s="119"/>
      <c r="BP118" s="119"/>
      <c r="BQ118" s="119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19"/>
      <c r="CB118" s="119"/>
      <c r="CC118" s="119"/>
      <c r="CD118" s="119"/>
      <c r="CE118" s="119"/>
      <c r="CF118" s="119"/>
      <c r="CG118" s="119"/>
      <c r="CH118" s="119"/>
      <c r="CI118" s="119"/>
      <c r="CJ118" s="119"/>
      <c r="CK118" s="119"/>
      <c r="CL118" s="119"/>
      <c r="CM118" s="119"/>
      <c r="CN118" s="119"/>
      <c r="CO118" s="119"/>
      <c r="CP118" s="119"/>
      <c r="CQ118" s="119"/>
      <c r="CR118" s="119"/>
      <c r="CS118" s="119"/>
      <c r="CT118" s="119"/>
      <c r="CU118" s="119"/>
      <c r="CV118" s="119"/>
      <c r="CW118" s="119"/>
      <c r="CX118" s="119"/>
      <c r="CY118" s="119"/>
      <c r="CZ118" s="119"/>
      <c r="DA118" s="119"/>
      <c r="DB118" s="119"/>
      <c r="DC118" s="119"/>
      <c r="DD118" s="119"/>
      <c r="DE118" s="119"/>
      <c r="DF118" s="119"/>
      <c r="DG118" s="119"/>
      <c r="DH118" s="119"/>
      <c r="DI118" s="119"/>
      <c r="DJ118" s="119"/>
      <c r="DK118" s="119"/>
      <c r="DL118" s="119"/>
      <c r="DM118" s="119"/>
      <c r="DN118" s="119"/>
      <c r="DO118" s="119"/>
      <c r="DP118" s="119"/>
      <c r="DQ118" s="119"/>
      <c r="DR118" s="119"/>
      <c r="DS118" s="119"/>
      <c r="DT118" s="119"/>
      <c r="DU118" s="119"/>
      <c r="DV118" s="119"/>
      <c r="DW118" s="119"/>
      <c r="DX118" s="119"/>
      <c r="DY118" s="119"/>
      <c r="DZ118" s="119"/>
      <c r="EA118" s="119"/>
      <c r="EB118" s="119"/>
      <c r="EC118" s="119"/>
      <c r="ED118" s="119"/>
      <c r="EE118" s="119"/>
      <c r="EF118" s="119"/>
      <c r="EG118" s="119"/>
      <c r="EH118" s="119"/>
      <c r="EI118" s="119"/>
      <c r="EJ118" s="119"/>
      <c r="EK118" s="119"/>
      <c r="EL118" s="119"/>
      <c r="EM118" s="119"/>
      <c r="EN118" s="119"/>
      <c r="EO118" s="119"/>
      <c r="EP118" s="119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19"/>
      <c r="FA118" s="119"/>
      <c r="FB118" s="119"/>
      <c r="FC118" s="119"/>
      <c r="FD118" s="119"/>
      <c r="FE118" s="119"/>
      <c r="FF118" s="119"/>
      <c r="FG118" s="119"/>
      <c r="FH118" s="119"/>
      <c r="FI118" s="119"/>
      <c r="FJ118" s="119"/>
      <c r="FK118" s="119"/>
      <c r="FL118" s="119"/>
      <c r="FM118" s="119"/>
      <c r="FN118" s="119"/>
      <c r="FO118" s="119"/>
      <c r="FP118" s="119"/>
      <c r="FQ118" s="119"/>
      <c r="FR118" s="119"/>
      <c r="FS118" s="119"/>
      <c r="FT118" s="119"/>
      <c r="FU118" s="119"/>
      <c r="FV118" s="119"/>
      <c r="FW118" s="119"/>
      <c r="FX118" s="119"/>
      <c r="FY118" s="119"/>
      <c r="FZ118" s="119"/>
      <c r="GA118" s="119"/>
      <c r="GB118" s="119"/>
      <c r="GC118" s="119"/>
      <c r="GD118" s="119"/>
      <c r="GE118" s="119"/>
      <c r="GF118" s="119"/>
      <c r="GG118" s="119"/>
      <c r="GH118" s="119"/>
      <c r="GI118" s="119"/>
      <c r="GJ118" s="119"/>
      <c r="GK118" s="119"/>
      <c r="GL118" s="119"/>
      <c r="GM118" s="119"/>
      <c r="GN118" s="119"/>
      <c r="GO118" s="119"/>
      <c r="GP118" s="119"/>
      <c r="GQ118" s="119"/>
      <c r="GR118" s="119"/>
      <c r="GS118" s="119"/>
      <c r="GT118" s="119"/>
      <c r="GU118" s="119"/>
      <c r="GV118" s="119"/>
      <c r="GW118" s="119"/>
      <c r="GX118" s="119"/>
      <c r="GY118" s="119"/>
      <c r="GZ118" s="119"/>
      <c r="HA118" s="119"/>
      <c r="HB118" s="119"/>
      <c r="HC118" s="119"/>
      <c r="HD118" s="119"/>
      <c r="HE118" s="119"/>
      <c r="HF118" s="119"/>
      <c r="HG118" s="119"/>
      <c r="HH118" s="119"/>
      <c r="HI118" s="119"/>
      <c r="HJ118" s="119"/>
      <c r="HK118" s="119"/>
      <c r="HL118" s="119"/>
      <c r="HM118" s="119"/>
      <c r="HN118" s="119"/>
      <c r="HO118" s="119"/>
      <c r="HP118" s="119"/>
      <c r="HQ118" s="119"/>
      <c r="HR118" s="119"/>
      <c r="HS118" s="119"/>
      <c r="HT118" s="119"/>
      <c r="HU118" s="119"/>
      <c r="HV118" s="119"/>
      <c r="HW118" s="119"/>
      <c r="HX118" s="119"/>
      <c r="HY118" s="119"/>
      <c r="HZ118" s="119"/>
      <c r="IA118" s="119"/>
      <c r="IB118" s="119"/>
      <c r="IC118" s="119"/>
      <c r="ID118" s="119"/>
      <c r="IE118" s="119"/>
      <c r="IF118" s="119"/>
      <c r="IG118" s="119"/>
      <c r="IH118" s="119"/>
      <c r="II118" s="119"/>
      <c r="IJ118" s="119"/>
      <c r="IK118" s="119"/>
      <c r="IL118" s="119"/>
      <c r="IM118" s="119"/>
      <c r="IN118" s="119"/>
      <c r="IO118" s="119"/>
      <c r="IP118" s="119"/>
      <c r="IQ118" s="119"/>
      <c r="IR118" s="119"/>
      <c r="IS118" s="119"/>
      <c r="IT118" s="119"/>
      <c r="IU118" s="119"/>
      <c r="IV118" s="119"/>
      <c r="IW118" s="119"/>
      <c r="IX118" s="119"/>
      <c r="IY118" s="119"/>
      <c r="IZ118" s="119"/>
      <c r="JA118" s="119"/>
      <c r="JB118" s="119"/>
      <c r="JC118" s="119"/>
      <c r="JD118" s="119"/>
      <c r="JE118" s="119"/>
      <c r="JF118" s="119"/>
      <c r="JG118" s="119"/>
    </row>
    <row r="119" spans="1:267" s="117" customFormat="1" ht="69" customHeight="1" x14ac:dyDescent="0.2">
      <c r="A119" s="353">
        <v>61</v>
      </c>
      <c r="B119" s="353" t="s">
        <v>361</v>
      </c>
      <c r="C119" s="354" t="s">
        <v>47</v>
      </c>
      <c r="D119" s="354" t="s">
        <v>383</v>
      </c>
      <c r="E119" s="356" t="s">
        <v>384</v>
      </c>
      <c r="F119" s="313" t="s">
        <v>385</v>
      </c>
      <c r="G119" s="372" t="s">
        <v>29</v>
      </c>
      <c r="H119" s="353" t="s">
        <v>45</v>
      </c>
      <c r="I119" s="354" t="s">
        <v>35</v>
      </c>
      <c r="J119" s="354" t="s">
        <v>47</v>
      </c>
      <c r="K119" s="354" t="s">
        <v>35</v>
      </c>
      <c r="L119" s="374">
        <v>250</v>
      </c>
      <c r="M119" s="367" t="s">
        <v>31</v>
      </c>
      <c r="N119" s="466">
        <v>147070</v>
      </c>
      <c r="O119" s="368"/>
      <c r="P119" s="371"/>
      <c r="Q119" s="290">
        <f t="shared" si="6"/>
        <v>385</v>
      </c>
      <c r="R119" s="285"/>
      <c r="S119" s="48">
        <v>382</v>
      </c>
      <c r="T119" s="469"/>
      <c r="U119" s="392"/>
      <c r="V119" s="373" t="s">
        <v>199</v>
      </c>
      <c r="W119" s="373" t="s">
        <v>200</v>
      </c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19"/>
      <c r="AR119" s="119"/>
      <c r="AS119" s="119"/>
      <c r="AT119" s="119"/>
      <c r="AU119" s="119"/>
      <c r="AV119" s="119"/>
      <c r="AW119" s="119"/>
      <c r="AX119" s="119"/>
      <c r="AY119" s="119"/>
      <c r="AZ119" s="119"/>
      <c r="BA119" s="119"/>
      <c r="BB119" s="119"/>
      <c r="BC119" s="119"/>
      <c r="BD119" s="119"/>
      <c r="BE119" s="119"/>
      <c r="BF119" s="119"/>
      <c r="BG119" s="119"/>
      <c r="BH119" s="119"/>
      <c r="BI119" s="119"/>
      <c r="BJ119" s="119"/>
      <c r="BK119" s="119"/>
      <c r="BL119" s="119"/>
      <c r="BM119" s="119"/>
      <c r="BN119" s="119"/>
      <c r="BO119" s="119"/>
      <c r="BP119" s="119"/>
      <c r="BQ119" s="119"/>
      <c r="BR119" s="119"/>
      <c r="BS119" s="119"/>
      <c r="BT119" s="119"/>
      <c r="BU119" s="119"/>
      <c r="BV119" s="119"/>
      <c r="BW119" s="119"/>
      <c r="BX119" s="119"/>
      <c r="BY119" s="119"/>
      <c r="BZ119" s="119"/>
      <c r="CA119" s="119"/>
      <c r="CB119" s="119"/>
      <c r="CC119" s="119"/>
      <c r="CD119" s="119"/>
      <c r="CE119" s="119"/>
      <c r="CF119" s="119"/>
      <c r="CG119" s="119"/>
      <c r="CH119" s="119"/>
      <c r="CI119" s="119"/>
      <c r="CJ119" s="119"/>
      <c r="CK119" s="119"/>
      <c r="CL119" s="119"/>
      <c r="CM119" s="119"/>
      <c r="CN119" s="119"/>
      <c r="CO119" s="119"/>
      <c r="CP119" s="119"/>
      <c r="CQ119" s="119"/>
      <c r="CR119" s="119"/>
      <c r="CS119" s="119"/>
      <c r="CT119" s="119"/>
      <c r="CU119" s="119"/>
      <c r="CV119" s="119"/>
      <c r="CW119" s="119"/>
      <c r="CX119" s="119"/>
      <c r="CY119" s="119"/>
      <c r="CZ119" s="119"/>
      <c r="DA119" s="119"/>
      <c r="DB119" s="119"/>
      <c r="DC119" s="119"/>
      <c r="DD119" s="119"/>
      <c r="DE119" s="119"/>
      <c r="DF119" s="119"/>
      <c r="DG119" s="119"/>
      <c r="DH119" s="119"/>
      <c r="DI119" s="119"/>
      <c r="DJ119" s="119"/>
      <c r="DK119" s="119"/>
      <c r="DL119" s="119"/>
      <c r="DM119" s="119"/>
      <c r="DN119" s="119"/>
      <c r="DO119" s="119"/>
      <c r="DP119" s="119"/>
      <c r="DQ119" s="119"/>
      <c r="DR119" s="119"/>
      <c r="DS119" s="119"/>
      <c r="DT119" s="119"/>
      <c r="DU119" s="119"/>
      <c r="DV119" s="119"/>
      <c r="DW119" s="119"/>
      <c r="DX119" s="119"/>
      <c r="DY119" s="119"/>
      <c r="DZ119" s="119"/>
      <c r="EA119" s="119"/>
      <c r="EB119" s="119"/>
      <c r="EC119" s="119"/>
      <c r="ED119" s="119"/>
      <c r="EE119" s="119"/>
      <c r="EF119" s="119"/>
      <c r="EG119" s="119"/>
      <c r="EH119" s="119"/>
      <c r="EI119" s="119"/>
      <c r="EJ119" s="119"/>
      <c r="EK119" s="119"/>
      <c r="EL119" s="119"/>
      <c r="EM119" s="119"/>
      <c r="EN119" s="119"/>
      <c r="EO119" s="119"/>
      <c r="EP119" s="119"/>
      <c r="EQ119" s="119"/>
      <c r="ER119" s="119"/>
      <c r="ES119" s="119"/>
      <c r="ET119" s="119"/>
      <c r="EU119" s="119"/>
      <c r="EV119" s="119"/>
      <c r="EW119" s="119"/>
      <c r="EX119" s="119"/>
      <c r="EY119" s="119"/>
      <c r="EZ119" s="119"/>
      <c r="FA119" s="119"/>
      <c r="FB119" s="119"/>
      <c r="FC119" s="119"/>
      <c r="FD119" s="119"/>
      <c r="FE119" s="119"/>
      <c r="FF119" s="119"/>
      <c r="FG119" s="119"/>
      <c r="FH119" s="119"/>
      <c r="FI119" s="119"/>
      <c r="FJ119" s="119"/>
      <c r="FK119" s="119"/>
      <c r="FL119" s="119"/>
      <c r="FM119" s="119"/>
      <c r="FN119" s="119"/>
      <c r="FO119" s="119"/>
      <c r="FP119" s="119"/>
      <c r="FQ119" s="119"/>
      <c r="FR119" s="119"/>
      <c r="FS119" s="119"/>
      <c r="FT119" s="119"/>
      <c r="FU119" s="119"/>
      <c r="FV119" s="119"/>
      <c r="FW119" s="119"/>
      <c r="FX119" s="119"/>
      <c r="FY119" s="119"/>
      <c r="FZ119" s="119"/>
      <c r="GA119" s="119"/>
      <c r="GB119" s="119"/>
      <c r="GC119" s="119"/>
      <c r="GD119" s="119"/>
      <c r="GE119" s="119"/>
      <c r="GF119" s="119"/>
      <c r="GG119" s="119"/>
      <c r="GH119" s="119"/>
      <c r="GI119" s="119"/>
      <c r="GJ119" s="119"/>
      <c r="GK119" s="119"/>
      <c r="GL119" s="119"/>
      <c r="GM119" s="119"/>
      <c r="GN119" s="119"/>
      <c r="GO119" s="119"/>
      <c r="GP119" s="119"/>
      <c r="GQ119" s="119"/>
      <c r="GR119" s="119"/>
      <c r="GS119" s="119"/>
      <c r="GT119" s="119"/>
      <c r="GU119" s="119"/>
      <c r="GV119" s="119"/>
      <c r="GW119" s="119"/>
      <c r="GX119" s="119"/>
      <c r="GY119" s="119"/>
      <c r="GZ119" s="119"/>
      <c r="HA119" s="119"/>
      <c r="HB119" s="119"/>
      <c r="HC119" s="119"/>
      <c r="HD119" s="119"/>
      <c r="HE119" s="119"/>
      <c r="HF119" s="119"/>
      <c r="HG119" s="119"/>
      <c r="HH119" s="119"/>
      <c r="HI119" s="119"/>
      <c r="HJ119" s="119"/>
      <c r="HK119" s="119"/>
      <c r="HL119" s="119"/>
      <c r="HM119" s="119"/>
      <c r="HN119" s="119"/>
      <c r="HO119" s="119"/>
      <c r="HP119" s="119"/>
      <c r="HQ119" s="119"/>
      <c r="HR119" s="119"/>
      <c r="HS119" s="119"/>
      <c r="HT119" s="119"/>
      <c r="HU119" s="119"/>
      <c r="HV119" s="119"/>
      <c r="HW119" s="119"/>
      <c r="HX119" s="119"/>
      <c r="HY119" s="119"/>
      <c r="HZ119" s="119"/>
      <c r="IA119" s="119"/>
      <c r="IB119" s="119"/>
      <c r="IC119" s="119"/>
      <c r="ID119" s="119"/>
      <c r="IE119" s="119"/>
      <c r="IF119" s="119"/>
      <c r="IG119" s="119"/>
      <c r="IH119" s="119"/>
      <c r="II119" s="119"/>
      <c r="IJ119" s="119"/>
      <c r="IK119" s="119"/>
      <c r="IL119" s="119"/>
      <c r="IM119" s="119"/>
      <c r="IN119" s="119"/>
      <c r="IO119" s="119"/>
      <c r="IP119" s="119"/>
      <c r="IQ119" s="119"/>
      <c r="IR119" s="119"/>
      <c r="IS119" s="119"/>
      <c r="IT119" s="119"/>
      <c r="IU119" s="119"/>
      <c r="IV119" s="119"/>
      <c r="IW119" s="119"/>
      <c r="IX119" s="119"/>
      <c r="IY119" s="119"/>
      <c r="IZ119" s="119"/>
      <c r="JA119" s="119"/>
      <c r="JB119" s="119"/>
      <c r="JC119" s="119"/>
      <c r="JD119" s="119"/>
      <c r="JE119" s="119"/>
      <c r="JF119" s="119"/>
      <c r="JG119" s="119"/>
    </row>
    <row r="120" spans="1:267" s="117" customFormat="1" ht="69" customHeight="1" x14ac:dyDescent="0.2">
      <c r="A120" s="353"/>
      <c r="B120" s="353"/>
      <c r="C120" s="354"/>
      <c r="D120" s="354"/>
      <c r="E120" s="356"/>
      <c r="F120" s="313" t="s">
        <v>386</v>
      </c>
      <c r="G120" s="372"/>
      <c r="H120" s="353"/>
      <c r="I120" s="354"/>
      <c r="J120" s="354"/>
      <c r="K120" s="354"/>
      <c r="L120" s="374"/>
      <c r="M120" s="367"/>
      <c r="N120" s="466">
        <v>2665.7</v>
      </c>
      <c r="O120" s="284">
        <v>44270</v>
      </c>
      <c r="P120" s="291">
        <v>44302</v>
      </c>
      <c r="Q120" s="290">
        <f t="shared" si="6"/>
        <v>8.8856666666666655</v>
      </c>
      <c r="R120" s="285" t="s">
        <v>39</v>
      </c>
      <c r="S120" s="48">
        <v>300</v>
      </c>
      <c r="T120" s="335">
        <f>U120*100%/N120</f>
        <v>1</v>
      </c>
      <c r="U120" s="294">
        <v>2665.7</v>
      </c>
      <c r="V120" s="373"/>
      <c r="W120" s="373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119"/>
      <c r="AR120" s="119"/>
      <c r="AS120" s="119"/>
      <c r="AT120" s="119"/>
      <c r="AU120" s="119"/>
      <c r="AV120" s="119"/>
      <c r="AW120" s="119"/>
      <c r="AX120" s="119"/>
      <c r="AY120" s="119"/>
      <c r="AZ120" s="119"/>
      <c r="BA120" s="119"/>
      <c r="BB120" s="119"/>
      <c r="BC120" s="119"/>
      <c r="BD120" s="119"/>
      <c r="BE120" s="119"/>
      <c r="BF120" s="119"/>
      <c r="BG120" s="119"/>
      <c r="BH120" s="119"/>
      <c r="BI120" s="119"/>
      <c r="BJ120" s="119"/>
      <c r="BK120" s="119"/>
      <c r="BL120" s="119"/>
      <c r="BM120" s="119"/>
      <c r="BN120" s="119"/>
      <c r="BO120" s="119"/>
      <c r="BP120" s="119"/>
      <c r="BQ120" s="119"/>
      <c r="BR120" s="119"/>
      <c r="BS120" s="119"/>
      <c r="BT120" s="119"/>
      <c r="BU120" s="119"/>
      <c r="BV120" s="119"/>
      <c r="BW120" s="119"/>
      <c r="BX120" s="119"/>
      <c r="BY120" s="119"/>
      <c r="BZ120" s="119"/>
      <c r="CA120" s="119"/>
      <c r="CB120" s="119"/>
      <c r="CC120" s="119"/>
      <c r="CD120" s="119"/>
      <c r="CE120" s="119"/>
      <c r="CF120" s="119"/>
      <c r="CG120" s="119"/>
      <c r="CH120" s="119"/>
      <c r="CI120" s="119"/>
      <c r="CJ120" s="119"/>
      <c r="CK120" s="119"/>
      <c r="CL120" s="119"/>
      <c r="CM120" s="119"/>
      <c r="CN120" s="119"/>
      <c r="CO120" s="119"/>
      <c r="CP120" s="119"/>
      <c r="CQ120" s="119"/>
      <c r="CR120" s="119"/>
      <c r="CS120" s="119"/>
      <c r="CT120" s="119"/>
      <c r="CU120" s="119"/>
      <c r="CV120" s="119"/>
      <c r="CW120" s="119"/>
      <c r="CX120" s="119"/>
      <c r="CY120" s="119"/>
      <c r="CZ120" s="119"/>
      <c r="DA120" s="119"/>
      <c r="DB120" s="119"/>
      <c r="DC120" s="119"/>
      <c r="DD120" s="119"/>
      <c r="DE120" s="119"/>
      <c r="DF120" s="119"/>
      <c r="DG120" s="119"/>
      <c r="DH120" s="119"/>
      <c r="DI120" s="119"/>
      <c r="DJ120" s="119"/>
      <c r="DK120" s="119"/>
      <c r="DL120" s="119"/>
      <c r="DM120" s="119"/>
      <c r="DN120" s="119"/>
      <c r="DO120" s="119"/>
      <c r="DP120" s="119"/>
      <c r="DQ120" s="119"/>
      <c r="DR120" s="119"/>
      <c r="DS120" s="119"/>
      <c r="DT120" s="119"/>
      <c r="DU120" s="119"/>
      <c r="DV120" s="119"/>
      <c r="DW120" s="119"/>
      <c r="DX120" s="119"/>
      <c r="DY120" s="119"/>
      <c r="DZ120" s="119"/>
      <c r="EA120" s="119"/>
      <c r="EB120" s="119"/>
      <c r="EC120" s="119"/>
      <c r="ED120" s="119"/>
      <c r="EE120" s="119"/>
      <c r="EF120" s="119"/>
      <c r="EG120" s="119"/>
      <c r="EH120" s="119"/>
      <c r="EI120" s="119"/>
      <c r="EJ120" s="119"/>
      <c r="EK120" s="119"/>
      <c r="EL120" s="119"/>
      <c r="EM120" s="119"/>
      <c r="EN120" s="119"/>
      <c r="EO120" s="119"/>
      <c r="EP120" s="119"/>
      <c r="EQ120" s="119"/>
      <c r="ER120" s="119"/>
      <c r="ES120" s="119"/>
      <c r="ET120" s="119"/>
      <c r="EU120" s="119"/>
      <c r="EV120" s="119"/>
      <c r="EW120" s="119"/>
      <c r="EX120" s="119"/>
      <c r="EY120" s="119"/>
      <c r="EZ120" s="119"/>
      <c r="FA120" s="119"/>
      <c r="FB120" s="119"/>
      <c r="FC120" s="119"/>
      <c r="FD120" s="119"/>
      <c r="FE120" s="119"/>
      <c r="FF120" s="119"/>
      <c r="FG120" s="119"/>
      <c r="FH120" s="119"/>
      <c r="FI120" s="119"/>
      <c r="FJ120" s="119"/>
      <c r="FK120" s="119"/>
      <c r="FL120" s="119"/>
      <c r="FM120" s="119"/>
      <c r="FN120" s="119"/>
      <c r="FO120" s="119"/>
      <c r="FP120" s="119"/>
      <c r="FQ120" s="119"/>
      <c r="FR120" s="119"/>
      <c r="FS120" s="119"/>
      <c r="FT120" s="119"/>
      <c r="FU120" s="119"/>
      <c r="FV120" s="119"/>
      <c r="FW120" s="119"/>
      <c r="FX120" s="119"/>
      <c r="FY120" s="119"/>
      <c r="FZ120" s="119"/>
      <c r="GA120" s="119"/>
      <c r="GB120" s="119"/>
      <c r="GC120" s="119"/>
      <c r="GD120" s="119"/>
      <c r="GE120" s="119"/>
      <c r="GF120" s="119"/>
      <c r="GG120" s="119"/>
      <c r="GH120" s="119"/>
      <c r="GI120" s="119"/>
      <c r="GJ120" s="119"/>
      <c r="GK120" s="119"/>
      <c r="GL120" s="119"/>
      <c r="GM120" s="119"/>
      <c r="GN120" s="119"/>
      <c r="GO120" s="119"/>
      <c r="GP120" s="119"/>
      <c r="GQ120" s="119"/>
      <c r="GR120" s="119"/>
      <c r="GS120" s="119"/>
      <c r="GT120" s="119"/>
      <c r="GU120" s="119"/>
      <c r="GV120" s="119"/>
      <c r="GW120" s="119"/>
      <c r="GX120" s="119"/>
      <c r="GY120" s="119"/>
      <c r="GZ120" s="119"/>
      <c r="HA120" s="119"/>
      <c r="HB120" s="119"/>
      <c r="HC120" s="119"/>
      <c r="HD120" s="119"/>
      <c r="HE120" s="119"/>
      <c r="HF120" s="119"/>
      <c r="HG120" s="119"/>
      <c r="HH120" s="119"/>
      <c r="HI120" s="119"/>
      <c r="HJ120" s="119"/>
      <c r="HK120" s="119"/>
      <c r="HL120" s="119"/>
      <c r="HM120" s="119"/>
      <c r="HN120" s="119"/>
      <c r="HO120" s="119"/>
      <c r="HP120" s="119"/>
      <c r="HQ120" s="119"/>
      <c r="HR120" s="119"/>
      <c r="HS120" s="119"/>
      <c r="HT120" s="119"/>
      <c r="HU120" s="119"/>
      <c r="HV120" s="119"/>
      <c r="HW120" s="119"/>
      <c r="HX120" s="119"/>
      <c r="HY120" s="119"/>
      <c r="HZ120" s="119"/>
      <c r="IA120" s="119"/>
      <c r="IB120" s="119"/>
      <c r="IC120" s="119"/>
      <c r="ID120" s="119"/>
      <c r="IE120" s="119"/>
      <c r="IF120" s="119"/>
      <c r="IG120" s="119"/>
      <c r="IH120" s="119"/>
      <c r="II120" s="119"/>
      <c r="IJ120" s="119"/>
      <c r="IK120" s="119"/>
      <c r="IL120" s="119"/>
      <c r="IM120" s="119"/>
      <c r="IN120" s="119"/>
      <c r="IO120" s="119"/>
      <c r="IP120" s="119"/>
      <c r="IQ120" s="119"/>
      <c r="IR120" s="119"/>
      <c r="IS120" s="119"/>
      <c r="IT120" s="119"/>
      <c r="IU120" s="119"/>
      <c r="IV120" s="119"/>
      <c r="IW120" s="119"/>
      <c r="IX120" s="119"/>
      <c r="IY120" s="119"/>
      <c r="IZ120" s="119"/>
      <c r="JA120" s="119"/>
      <c r="JB120" s="119"/>
      <c r="JC120" s="119"/>
      <c r="JD120" s="119"/>
      <c r="JE120" s="119"/>
      <c r="JF120" s="119"/>
      <c r="JG120" s="119"/>
    </row>
    <row r="121" spans="1:267" s="117" customFormat="1" ht="69" customHeight="1" x14ac:dyDescent="0.2">
      <c r="A121" s="281">
        <v>62</v>
      </c>
      <c r="B121" s="281" t="s">
        <v>361</v>
      </c>
      <c r="C121" s="288" t="s">
        <v>47</v>
      </c>
      <c r="D121" s="288" t="s">
        <v>387</v>
      </c>
      <c r="E121" s="296" t="s">
        <v>388</v>
      </c>
      <c r="F121" s="313" t="s">
        <v>389</v>
      </c>
      <c r="G121" s="286" t="s">
        <v>29</v>
      </c>
      <c r="H121" s="281" t="s">
        <v>36</v>
      </c>
      <c r="I121" s="288" t="s">
        <v>33</v>
      </c>
      <c r="J121" s="288" t="s">
        <v>47</v>
      </c>
      <c r="K121" s="288" t="s">
        <v>33</v>
      </c>
      <c r="L121" s="295">
        <v>125</v>
      </c>
      <c r="M121" s="283" t="s">
        <v>31</v>
      </c>
      <c r="N121" s="466">
        <v>227842.81</v>
      </c>
      <c r="O121" s="284">
        <v>44270</v>
      </c>
      <c r="P121" s="291">
        <v>44316</v>
      </c>
      <c r="Q121" s="290">
        <f t="shared" si="6"/>
        <v>227842.81</v>
      </c>
      <c r="R121" s="285" t="s">
        <v>32</v>
      </c>
      <c r="S121" s="48">
        <v>1</v>
      </c>
      <c r="T121" s="335">
        <f>U121*100%/N121</f>
        <v>1</v>
      </c>
      <c r="U121" s="294">
        <v>227842.81</v>
      </c>
      <c r="V121" s="334" t="s">
        <v>390</v>
      </c>
      <c r="W121" s="334" t="s">
        <v>391</v>
      </c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  <c r="AV121" s="119"/>
      <c r="AW121" s="119"/>
      <c r="AX121" s="119"/>
      <c r="AY121" s="119"/>
      <c r="AZ121" s="119"/>
      <c r="BA121" s="119"/>
      <c r="BB121" s="119"/>
      <c r="BC121" s="119"/>
      <c r="BD121" s="119"/>
      <c r="BE121" s="119"/>
      <c r="BF121" s="119"/>
      <c r="BG121" s="119"/>
      <c r="BH121" s="119"/>
      <c r="BI121" s="119"/>
      <c r="BJ121" s="119"/>
      <c r="BK121" s="119"/>
      <c r="BL121" s="119"/>
      <c r="BM121" s="119"/>
      <c r="BN121" s="119"/>
      <c r="BO121" s="119"/>
      <c r="BP121" s="119"/>
      <c r="BQ121" s="119"/>
      <c r="BR121" s="119"/>
      <c r="BS121" s="119"/>
      <c r="BT121" s="119"/>
      <c r="BU121" s="119"/>
      <c r="BV121" s="119"/>
      <c r="BW121" s="119"/>
      <c r="BX121" s="119"/>
      <c r="BY121" s="119"/>
      <c r="BZ121" s="119"/>
      <c r="CA121" s="119"/>
      <c r="CB121" s="119"/>
      <c r="CC121" s="119"/>
      <c r="CD121" s="119"/>
      <c r="CE121" s="119"/>
      <c r="CF121" s="119"/>
      <c r="CG121" s="119"/>
      <c r="CH121" s="119"/>
      <c r="CI121" s="119"/>
      <c r="CJ121" s="119"/>
      <c r="CK121" s="119"/>
      <c r="CL121" s="119"/>
      <c r="CM121" s="119"/>
      <c r="CN121" s="119"/>
      <c r="CO121" s="119"/>
      <c r="CP121" s="119"/>
      <c r="CQ121" s="119"/>
      <c r="CR121" s="119"/>
      <c r="CS121" s="119"/>
      <c r="CT121" s="119"/>
      <c r="CU121" s="119"/>
      <c r="CV121" s="119"/>
      <c r="CW121" s="119"/>
      <c r="CX121" s="119"/>
      <c r="CY121" s="119"/>
      <c r="CZ121" s="119"/>
      <c r="DA121" s="119"/>
      <c r="DB121" s="119"/>
      <c r="DC121" s="119"/>
      <c r="DD121" s="119"/>
      <c r="DE121" s="119"/>
      <c r="DF121" s="119"/>
      <c r="DG121" s="119"/>
      <c r="DH121" s="119"/>
      <c r="DI121" s="119"/>
      <c r="DJ121" s="119"/>
      <c r="DK121" s="119"/>
      <c r="DL121" s="119"/>
      <c r="DM121" s="119"/>
      <c r="DN121" s="119"/>
      <c r="DO121" s="119"/>
      <c r="DP121" s="119"/>
      <c r="DQ121" s="119"/>
      <c r="DR121" s="119"/>
      <c r="DS121" s="119"/>
      <c r="DT121" s="119"/>
      <c r="DU121" s="119"/>
      <c r="DV121" s="119"/>
      <c r="DW121" s="119"/>
      <c r="DX121" s="119"/>
      <c r="DY121" s="119"/>
      <c r="DZ121" s="119"/>
      <c r="EA121" s="119"/>
      <c r="EB121" s="119"/>
      <c r="EC121" s="119"/>
      <c r="ED121" s="119"/>
      <c r="EE121" s="119"/>
      <c r="EF121" s="119"/>
      <c r="EG121" s="119"/>
      <c r="EH121" s="119"/>
      <c r="EI121" s="119"/>
      <c r="EJ121" s="119"/>
      <c r="EK121" s="119"/>
      <c r="EL121" s="119"/>
      <c r="EM121" s="119"/>
      <c r="EN121" s="119"/>
      <c r="EO121" s="119"/>
      <c r="EP121" s="119"/>
      <c r="EQ121" s="119"/>
      <c r="ER121" s="119"/>
      <c r="ES121" s="119"/>
      <c r="ET121" s="119"/>
      <c r="EU121" s="119"/>
      <c r="EV121" s="119"/>
      <c r="EW121" s="119"/>
      <c r="EX121" s="119"/>
      <c r="EY121" s="119"/>
      <c r="EZ121" s="119"/>
      <c r="FA121" s="119"/>
      <c r="FB121" s="119"/>
      <c r="FC121" s="119"/>
      <c r="FD121" s="119"/>
      <c r="FE121" s="119"/>
      <c r="FF121" s="119"/>
      <c r="FG121" s="119"/>
      <c r="FH121" s="119"/>
      <c r="FI121" s="119"/>
      <c r="FJ121" s="119"/>
      <c r="FK121" s="119"/>
      <c r="FL121" s="119"/>
      <c r="FM121" s="119"/>
      <c r="FN121" s="119"/>
      <c r="FO121" s="119"/>
      <c r="FP121" s="119"/>
      <c r="FQ121" s="119"/>
      <c r="FR121" s="119"/>
      <c r="FS121" s="119"/>
      <c r="FT121" s="119"/>
      <c r="FU121" s="119"/>
      <c r="FV121" s="119"/>
      <c r="FW121" s="119"/>
      <c r="FX121" s="119"/>
      <c r="FY121" s="119"/>
      <c r="FZ121" s="119"/>
      <c r="GA121" s="119"/>
      <c r="GB121" s="119"/>
      <c r="GC121" s="119"/>
      <c r="GD121" s="119"/>
      <c r="GE121" s="119"/>
      <c r="GF121" s="119"/>
      <c r="GG121" s="119"/>
      <c r="GH121" s="119"/>
      <c r="GI121" s="119"/>
      <c r="GJ121" s="119"/>
      <c r="GK121" s="119"/>
      <c r="GL121" s="119"/>
      <c r="GM121" s="119"/>
      <c r="GN121" s="119"/>
      <c r="GO121" s="119"/>
      <c r="GP121" s="119"/>
      <c r="GQ121" s="119"/>
      <c r="GR121" s="119"/>
      <c r="GS121" s="119"/>
      <c r="GT121" s="119"/>
      <c r="GU121" s="119"/>
      <c r="GV121" s="119"/>
      <c r="GW121" s="119"/>
      <c r="GX121" s="119"/>
      <c r="GY121" s="119"/>
      <c r="GZ121" s="119"/>
      <c r="HA121" s="119"/>
      <c r="HB121" s="119"/>
      <c r="HC121" s="119"/>
      <c r="HD121" s="119"/>
      <c r="HE121" s="119"/>
      <c r="HF121" s="119"/>
      <c r="HG121" s="119"/>
      <c r="HH121" s="119"/>
      <c r="HI121" s="119"/>
      <c r="HJ121" s="119"/>
      <c r="HK121" s="119"/>
      <c r="HL121" s="119"/>
      <c r="HM121" s="119"/>
      <c r="HN121" s="119"/>
      <c r="HO121" s="119"/>
      <c r="HP121" s="119"/>
      <c r="HQ121" s="119"/>
      <c r="HR121" s="119"/>
      <c r="HS121" s="119"/>
      <c r="HT121" s="119"/>
      <c r="HU121" s="119"/>
      <c r="HV121" s="119"/>
      <c r="HW121" s="119"/>
      <c r="HX121" s="119"/>
      <c r="HY121" s="119"/>
      <c r="HZ121" s="119"/>
      <c r="IA121" s="119"/>
      <c r="IB121" s="119"/>
      <c r="IC121" s="119"/>
      <c r="ID121" s="119"/>
      <c r="IE121" s="119"/>
      <c r="IF121" s="119"/>
      <c r="IG121" s="119"/>
      <c r="IH121" s="119"/>
      <c r="II121" s="119"/>
      <c r="IJ121" s="119"/>
      <c r="IK121" s="119"/>
      <c r="IL121" s="119"/>
      <c r="IM121" s="119"/>
      <c r="IN121" s="119"/>
      <c r="IO121" s="119"/>
      <c r="IP121" s="119"/>
      <c r="IQ121" s="119"/>
      <c r="IR121" s="119"/>
      <c r="IS121" s="119"/>
      <c r="IT121" s="119"/>
      <c r="IU121" s="119"/>
      <c r="IV121" s="119"/>
      <c r="IW121" s="119"/>
      <c r="IX121" s="119"/>
      <c r="IY121" s="119"/>
      <c r="IZ121" s="119"/>
      <c r="JA121" s="119"/>
      <c r="JB121" s="119"/>
      <c r="JC121" s="119"/>
      <c r="JD121" s="119"/>
      <c r="JE121" s="119"/>
      <c r="JF121" s="119"/>
      <c r="JG121" s="119"/>
    </row>
    <row r="122" spans="1:267" s="117" customFormat="1" ht="69" customHeight="1" x14ac:dyDescent="0.2">
      <c r="A122" s="281">
        <v>63</v>
      </c>
      <c r="B122" s="281" t="s">
        <v>361</v>
      </c>
      <c r="C122" s="288" t="s">
        <v>47</v>
      </c>
      <c r="D122" s="288" t="s">
        <v>392</v>
      </c>
      <c r="E122" s="296" t="s">
        <v>393</v>
      </c>
      <c r="F122" s="313" t="s">
        <v>394</v>
      </c>
      <c r="G122" s="286" t="s">
        <v>29</v>
      </c>
      <c r="H122" s="281" t="s">
        <v>45</v>
      </c>
      <c r="I122" s="288" t="s">
        <v>37</v>
      </c>
      <c r="J122" s="288" t="s">
        <v>47</v>
      </c>
      <c r="K122" s="288" t="s">
        <v>37</v>
      </c>
      <c r="L122" s="295">
        <v>25</v>
      </c>
      <c r="M122" s="283" t="s">
        <v>31</v>
      </c>
      <c r="N122" s="466">
        <v>495277.48</v>
      </c>
      <c r="O122" s="368">
        <v>44270</v>
      </c>
      <c r="P122" s="371">
        <v>44337</v>
      </c>
      <c r="Q122" s="290">
        <f t="shared" si="6"/>
        <v>708.5514735336194</v>
      </c>
      <c r="R122" s="285" t="s">
        <v>34</v>
      </c>
      <c r="S122" s="48">
        <v>699</v>
      </c>
      <c r="T122" s="468">
        <f>U122*100%/593198.84</f>
        <v>1</v>
      </c>
      <c r="U122" s="421">
        <v>593198.84</v>
      </c>
      <c r="V122" s="334" t="s">
        <v>184</v>
      </c>
      <c r="W122" s="334" t="s">
        <v>185</v>
      </c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119"/>
      <c r="BL122" s="119"/>
      <c r="BM122" s="119"/>
      <c r="BN122" s="119"/>
      <c r="BO122" s="119"/>
      <c r="BP122" s="119"/>
      <c r="BQ122" s="119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19"/>
      <c r="CB122" s="119"/>
      <c r="CC122" s="119"/>
      <c r="CD122" s="119"/>
      <c r="CE122" s="119"/>
      <c r="CF122" s="119"/>
      <c r="CG122" s="119"/>
      <c r="CH122" s="119"/>
      <c r="CI122" s="119"/>
      <c r="CJ122" s="119"/>
      <c r="CK122" s="119"/>
      <c r="CL122" s="119"/>
      <c r="CM122" s="119"/>
      <c r="CN122" s="119"/>
      <c r="CO122" s="119"/>
      <c r="CP122" s="119"/>
      <c r="CQ122" s="119"/>
      <c r="CR122" s="119"/>
      <c r="CS122" s="119"/>
      <c r="CT122" s="119"/>
      <c r="CU122" s="119"/>
      <c r="CV122" s="119"/>
      <c r="CW122" s="119"/>
      <c r="CX122" s="119"/>
      <c r="CY122" s="119"/>
      <c r="CZ122" s="119"/>
      <c r="DA122" s="119"/>
      <c r="DB122" s="119"/>
      <c r="DC122" s="119"/>
      <c r="DD122" s="119"/>
      <c r="DE122" s="119"/>
      <c r="DF122" s="119"/>
      <c r="DG122" s="119"/>
      <c r="DH122" s="119"/>
      <c r="DI122" s="119"/>
      <c r="DJ122" s="119"/>
      <c r="DK122" s="119"/>
      <c r="DL122" s="119"/>
      <c r="DM122" s="119"/>
      <c r="DN122" s="119"/>
      <c r="DO122" s="119"/>
      <c r="DP122" s="119"/>
      <c r="DQ122" s="119"/>
      <c r="DR122" s="119"/>
      <c r="DS122" s="119"/>
      <c r="DT122" s="119"/>
      <c r="DU122" s="119"/>
      <c r="DV122" s="119"/>
      <c r="DW122" s="119"/>
      <c r="DX122" s="119"/>
      <c r="DY122" s="119"/>
      <c r="DZ122" s="119"/>
      <c r="EA122" s="119"/>
      <c r="EB122" s="119"/>
      <c r="EC122" s="119"/>
      <c r="ED122" s="119"/>
      <c r="EE122" s="119"/>
      <c r="EF122" s="119"/>
      <c r="EG122" s="119"/>
      <c r="EH122" s="119"/>
      <c r="EI122" s="119"/>
      <c r="EJ122" s="119"/>
      <c r="EK122" s="119"/>
      <c r="EL122" s="119"/>
      <c r="EM122" s="119"/>
      <c r="EN122" s="119"/>
      <c r="EO122" s="119"/>
      <c r="EP122" s="119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19"/>
      <c r="FA122" s="119"/>
      <c r="FB122" s="119"/>
      <c r="FC122" s="119"/>
      <c r="FD122" s="119"/>
      <c r="FE122" s="119"/>
      <c r="FF122" s="119"/>
      <c r="FG122" s="119"/>
      <c r="FH122" s="119"/>
      <c r="FI122" s="119"/>
      <c r="FJ122" s="119"/>
      <c r="FK122" s="119"/>
      <c r="FL122" s="119"/>
      <c r="FM122" s="119"/>
      <c r="FN122" s="119"/>
      <c r="FO122" s="119"/>
      <c r="FP122" s="119"/>
      <c r="FQ122" s="119"/>
      <c r="FR122" s="119"/>
      <c r="FS122" s="119"/>
      <c r="FT122" s="119"/>
      <c r="FU122" s="119"/>
      <c r="FV122" s="119"/>
      <c r="FW122" s="119"/>
      <c r="FX122" s="119"/>
      <c r="FY122" s="119"/>
      <c r="FZ122" s="119"/>
      <c r="GA122" s="119"/>
      <c r="GB122" s="119"/>
      <c r="GC122" s="119"/>
      <c r="GD122" s="119"/>
      <c r="GE122" s="119"/>
      <c r="GF122" s="119"/>
      <c r="GG122" s="119"/>
      <c r="GH122" s="119"/>
      <c r="GI122" s="119"/>
      <c r="GJ122" s="119"/>
      <c r="GK122" s="119"/>
      <c r="GL122" s="119"/>
      <c r="GM122" s="119"/>
      <c r="GN122" s="119"/>
      <c r="GO122" s="119"/>
      <c r="GP122" s="119"/>
      <c r="GQ122" s="119"/>
      <c r="GR122" s="119"/>
      <c r="GS122" s="119"/>
      <c r="GT122" s="119"/>
      <c r="GU122" s="119"/>
      <c r="GV122" s="119"/>
      <c r="GW122" s="119"/>
      <c r="GX122" s="119"/>
      <c r="GY122" s="119"/>
      <c r="GZ122" s="119"/>
      <c r="HA122" s="119"/>
      <c r="HB122" s="119"/>
      <c r="HC122" s="119"/>
      <c r="HD122" s="119"/>
      <c r="HE122" s="119"/>
      <c r="HF122" s="119"/>
      <c r="HG122" s="119"/>
      <c r="HH122" s="119"/>
      <c r="HI122" s="119"/>
      <c r="HJ122" s="119"/>
      <c r="HK122" s="119"/>
      <c r="HL122" s="119"/>
      <c r="HM122" s="119"/>
      <c r="HN122" s="119"/>
      <c r="HO122" s="119"/>
      <c r="HP122" s="119"/>
      <c r="HQ122" s="119"/>
      <c r="HR122" s="119"/>
      <c r="HS122" s="119"/>
      <c r="HT122" s="119"/>
      <c r="HU122" s="119"/>
      <c r="HV122" s="119"/>
      <c r="HW122" s="119"/>
      <c r="HX122" s="119"/>
      <c r="HY122" s="119"/>
      <c r="HZ122" s="119"/>
      <c r="IA122" s="119"/>
      <c r="IB122" s="119"/>
      <c r="IC122" s="119"/>
      <c r="ID122" s="119"/>
      <c r="IE122" s="119"/>
      <c r="IF122" s="119"/>
      <c r="IG122" s="119"/>
      <c r="IH122" s="119"/>
      <c r="II122" s="119"/>
      <c r="IJ122" s="119"/>
      <c r="IK122" s="119"/>
      <c r="IL122" s="119"/>
      <c r="IM122" s="119"/>
      <c r="IN122" s="119"/>
      <c r="IO122" s="119"/>
      <c r="IP122" s="119"/>
      <c r="IQ122" s="119"/>
      <c r="IR122" s="119"/>
      <c r="IS122" s="119"/>
      <c r="IT122" s="119"/>
      <c r="IU122" s="119"/>
      <c r="IV122" s="119"/>
      <c r="IW122" s="119"/>
      <c r="IX122" s="119"/>
      <c r="IY122" s="119"/>
      <c r="IZ122" s="119"/>
      <c r="JA122" s="119"/>
      <c r="JB122" s="119"/>
      <c r="JC122" s="119"/>
      <c r="JD122" s="119"/>
      <c r="JE122" s="119"/>
      <c r="JF122" s="119"/>
      <c r="JG122" s="119"/>
    </row>
    <row r="123" spans="1:267" s="117" customFormat="1" ht="69" customHeight="1" x14ac:dyDescent="0.2">
      <c r="A123" s="353">
        <v>64</v>
      </c>
      <c r="B123" s="353" t="s">
        <v>361</v>
      </c>
      <c r="C123" s="354" t="s">
        <v>47</v>
      </c>
      <c r="D123" s="354" t="s">
        <v>395</v>
      </c>
      <c r="E123" s="356" t="s">
        <v>396</v>
      </c>
      <c r="F123" s="313" t="s">
        <v>397</v>
      </c>
      <c r="G123" s="372" t="s">
        <v>310</v>
      </c>
      <c r="H123" s="353" t="s">
        <v>36</v>
      </c>
      <c r="I123" s="354" t="s">
        <v>33</v>
      </c>
      <c r="J123" s="354" t="s">
        <v>47</v>
      </c>
      <c r="K123" s="354" t="s">
        <v>33</v>
      </c>
      <c r="L123" s="374">
        <v>120</v>
      </c>
      <c r="M123" s="367" t="s">
        <v>31</v>
      </c>
      <c r="N123" s="466">
        <v>97921.36</v>
      </c>
      <c r="O123" s="368"/>
      <c r="P123" s="371"/>
      <c r="Q123" s="290">
        <f t="shared" si="6"/>
        <v>461.89320754716982</v>
      </c>
      <c r="R123" s="285"/>
      <c r="S123" s="48">
        <v>212</v>
      </c>
      <c r="T123" s="469"/>
      <c r="U123" s="392"/>
      <c r="V123" s="373" t="s">
        <v>398</v>
      </c>
      <c r="W123" s="373" t="s">
        <v>399</v>
      </c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119"/>
      <c r="AR123" s="119"/>
      <c r="AS123" s="119"/>
      <c r="AT123" s="119"/>
      <c r="AU123" s="119"/>
      <c r="AV123" s="119"/>
      <c r="AW123" s="119"/>
      <c r="AX123" s="119"/>
      <c r="AY123" s="119"/>
      <c r="AZ123" s="119"/>
      <c r="BA123" s="119"/>
      <c r="BB123" s="119"/>
      <c r="BC123" s="119"/>
      <c r="BD123" s="119"/>
      <c r="BE123" s="119"/>
      <c r="BF123" s="119"/>
      <c r="BG123" s="119"/>
      <c r="BH123" s="119"/>
      <c r="BI123" s="119"/>
      <c r="BJ123" s="119"/>
      <c r="BK123" s="119"/>
      <c r="BL123" s="119"/>
      <c r="BM123" s="119"/>
      <c r="BN123" s="119"/>
      <c r="BO123" s="119"/>
      <c r="BP123" s="119"/>
      <c r="BQ123" s="119"/>
      <c r="BR123" s="119"/>
      <c r="BS123" s="119"/>
      <c r="BT123" s="119"/>
      <c r="BU123" s="119"/>
      <c r="BV123" s="119"/>
      <c r="BW123" s="119"/>
      <c r="BX123" s="119"/>
      <c r="BY123" s="119"/>
      <c r="BZ123" s="119"/>
      <c r="CA123" s="119"/>
      <c r="CB123" s="119"/>
      <c r="CC123" s="119"/>
      <c r="CD123" s="119"/>
      <c r="CE123" s="119"/>
      <c r="CF123" s="119"/>
      <c r="CG123" s="119"/>
      <c r="CH123" s="119"/>
      <c r="CI123" s="119"/>
      <c r="CJ123" s="119"/>
      <c r="CK123" s="119"/>
      <c r="CL123" s="119"/>
      <c r="CM123" s="119"/>
      <c r="CN123" s="119"/>
      <c r="CO123" s="119"/>
      <c r="CP123" s="119"/>
      <c r="CQ123" s="119"/>
      <c r="CR123" s="119"/>
      <c r="CS123" s="119"/>
      <c r="CT123" s="119"/>
      <c r="CU123" s="119"/>
      <c r="CV123" s="119"/>
      <c r="CW123" s="119"/>
      <c r="CX123" s="119"/>
      <c r="CY123" s="119"/>
      <c r="CZ123" s="119"/>
      <c r="DA123" s="119"/>
      <c r="DB123" s="119"/>
      <c r="DC123" s="119"/>
      <c r="DD123" s="119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9"/>
      <c r="FJ123" s="119"/>
      <c r="FK123" s="119"/>
      <c r="FL123" s="119"/>
      <c r="FM123" s="119"/>
      <c r="FN123" s="119"/>
      <c r="FO123" s="119"/>
      <c r="FP123" s="119"/>
      <c r="FQ123" s="119"/>
      <c r="FR123" s="119"/>
      <c r="FS123" s="119"/>
      <c r="FT123" s="119"/>
      <c r="FU123" s="119"/>
      <c r="FV123" s="119"/>
      <c r="FW123" s="119"/>
      <c r="FX123" s="119"/>
      <c r="FY123" s="119"/>
      <c r="FZ123" s="119"/>
      <c r="GA123" s="119"/>
      <c r="GB123" s="119"/>
      <c r="GC123" s="119"/>
      <c r="GD123" s="119"/>
      <c r="GE123" s="119"/>
      <c r="GF123" s="119"/>
      <c r="GG123" s="119"/>
      <c r="GH123" s="119"/>
      <c r="GI123" s="119"/>
      <c r="GJ123" s="119"/>
      <c r="GK123" s="119"/>
      <c r="GL123" s="119"/>
      <c r="GM123" s="119"/>
      <c r="GN123" s="119"/>
      <c r="GO123" s="119"/>
      <c r="GP123" s="119"/>
      <c r="GQ123" s="119"/>
      <c r="GR123" s="119"/>
      <c r="GS123" s="119"/>
      <c r="GT123" s="119"/>
      <c r="GU123" s="119"/>
      <c r="GV123" s="119"/>
      <c r="GW123" s="119"/>
      <c r="GX123" s="119"/>
      <c r="GY123" s="119"/>
      <c r="GZ123" s="119"/>
      <c r="HA123" s="119"/>
      <c r="HB123" s="119"/>
      <c r="HC123" s="119"/>
      <c r="HD123" s="119"/>
      <c r="HE123" s="119"/>
      <c r="HF123" s="119"/>
      <c r="HG123" s="119"/>
      <c r="HH123" s="119"/>
      <c r="HI123" s="119"/>
      <c r="HJ123" s="119"/>
      <c r="HK123" s="119"/>
      <c r="HL123" s="119"/>
      <c r="HM123" s="119"/>
      <c r="HN123" s="119"/>
      <c r="HO123" s="119"/>
      <c r="HP123" s="119"/>
      <c r="HQ123" s="119"/>
      <c r="HR123" s="119"/>
      <c r="HS123" s="119"/>
      <c r="HT123" s="119"/>
      <c r="HU123" s="119"/>
      <c r="HV123" s="119"/>
      <c r="HW123" s="119"/>
      <c r="HX123" s="119"/>
      <c r="HY123" s="119"/>
      <c r="HZ123" s="119"/>
      <c r="IA123" s="119"/>
      <c r="IB123" s="119"/>
      <c r="IC123" s="119"/>
      <c r="ID123" s="119"/>
      <c r="IE123" s="119"/>
      <c r="IF123" s="119"/>
      <c r="IG123" s="119"/>
      <c r="IH123" s="119"/>
      <c r="II123" s="119"/>
      <c r="IJ123" s="119"/>
      <c r="IK123" s="119"/>
      <c r="IL123" s="119"/>
      <c r="IM123" s="119"/>
      <c r="IN123" s="119"/>
      <c r="IO123" s="119"/>
      <c r="IP123" s="119"/>
      <c r="IQ123" s="119"/>
      <c r="IR123" s="119"/>
      <c r="IS123" s="119"/>
      <c r="IT123" s="119"/>
      <c r="IU123" s="119"/>
      <c r="IV123" s="119"/>
      <c r="IW123" s="119"/>
      <c r="IX123" s="119"/>
      <c r="IY123" s="119"/>
      <c r="IZ123" s="119"/>
      <c r="JA123" s="119"/>
      <c r="JB123" s="119"/>
      <c r="JC123" s="119"/>
      <c r="JD123" s="119"/>
      <c r="JE123" s="119"/>
      <c r="JF123" s="119"/>
      <c r="JG123" s="119"/>
    </row>
    <row r="124" spans="1:267" s="117" customFormat="1" ht="69" customHeight="1" x14ac:dyDescent="0.2">
      <c r="A124" s="353"/>
      <c r="B124" s="353"/>
      <c r="C124" s="354"/>
      <c r="D124" s="354"/>
      <c r="E124" s="356"/>
      <c r="F124" s="313" t="s">
        <v>400</v>
      </c>
      <c r="G124" s="372"/>
      <c r="H124" s="353"/>
      <c r="I124" s="354"/>
      <c r="J124" s="354"/>
      <c r="K124" s="354"/>
      <c r="L124" s="374"/>
      <c r="M124" s="367"/>
      <c r="N124" s="466">
        <v>237348.97</v>
      </c>
      <c r="O124" s="368">
        <v>44277</v>
      </c>
      <c r="P124" s="371">
        <v>44337</v>
      </c>
      <c r="Q124" s="290">
        <f t="shared" si="6"/>
        <v>335.71282885431401</v>
      </c>
      <c r="R124" s="285" t="s">
        <v>34</v>
      </c>
      <c r="S124" s="48">
        <v>707</v>
      </c>
      <c r="T124" s="468">
        <f>U124*100%/342453.97</f>
        <v>1</v>
      </c>
      <c r="U124" s="421">
        <v>342453.97</v>
      </c>
      <c r="V124" s="373"/>
      <c r="W124" s="373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119"/>
      <c r="AS124" s="119"/>
      <c r="AT124" s="119"/>
      <c r="AU124" s="119"/>
      <c r="AV124" s="119"/>
      <c r="AW124" s="119"/>
      <c r="AX124" s="119"/>
      <c r="AY124" s="119"/>
      <c r="AZ124" s="119"/>
      <c r="BA124" s="119"/>
      <c r="BB124" s="119"/>
      <c r="BC124" s="119"/>
      <c r="BD124" s="119"/>
      <c r="BE124" s="119"/>
      <c r="BF124" s="119"/>
      <c r="BG124" s="119"/>
      <c r="BH124" s="119"/>
      <c r="BI124" s="119"/>
      <c r="BJ124" s="119"/>
      <c r="BK124" s="119"/>
      <c r="BL124" s="119"/>
      <c r="BM124" s="119"/>
      <c r="BN124" s="119"/>
      <c r="BO124" s="119"/>
      <c r="BP124" s="119"/>
      <c r="BQ124" s="119"/>
      <c r="BR124" s="119"/>
      <c r="BS124" s="119"/>
      <c r="BT124" s="119"/>
      <c r="BU124" s="119"/>
      <c r="BV124" s="119"/>
      <c r="BW124" s="119"/>
      <c r="BX124" s="119"/>
      <c r="BY124" s="119"/>
      <c r="BZ124" s="119"/>
      <c r="CA124" s="119"/>
      <c r="CB124" s="119"/>
      <c r="CC124" s="119"/>
      <c r="CD124" s="119"/>
      <c r="CE124" s="119"/>
      <c r="CF124" s="119"/>
      <c r="CG124" s="119"/>
      <c r="CH124" s="119"/>
      <c r="CI124" s="119"/>
      <c r="CJ124" s="119"/>
      <c r="CK124" s="119"/>
      <c r="CL124" s="119"/>
      <c r="CM124" s="119"/>
      <c r="CN124" s="119"/>
      <c r="CO124" s="119"/>
      <c r="CP124" s="119"/>
      <c r="CQ124" s="119"/>
      <c r="CR124" s="119"/>
      <c r="CS124" s="119"/>
      <c r="CT124" s="119"/>
      <c r="CU124" s="119"/>
      <c r="CV124" s="119"/>
      <c r="CW124" s="119"/>
      <c r="CX124" s="119"/>
      <c r="CY124" s="119"/>
      <c r="CZ124" s="119"/>
      <c r="DA124" s="119"/>
      <c r="DB124" s="119"/>
      <c r="DC124" s="119"/>
      <c r="DD124" s="119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9"/>
      <c r="FJ124" s="119"/>
      <c r="FK124" s="119"/>
      <c r="FL124" s="119"/>
      <c r="FM124" s="119"/>
      <c r="FN124" s="119"/>
      <c r="FO124" s="119"/>
      <c r="FP124" s="119"/>
      <c r="FQ124" s="119"/>
      <c r="FR124" s="119"/>
      <c r="FS124" s="119"/>
      <c r="FT124" s="119"/>
      <c r="FU124" s="119"/>
      <c r="FV124" s="119"/>
      <c r="FW124" s="119"/>
      <c r="FX124" s="119"/>
      <c r="FY124" s="119"/>
      <c r="FZ124" s="119"/>
      <c r="GA124" s="119"/>
      <c r="GB124" s="119"/>
      <c r="GC124" s="119"/>
      <c r="GD124" s="119"/>
      <c r="GE124" s="119"/>
      <c r="GF124" s="119"/>
      <c r="GG124" s="119"/>
      <c r="GH124" s="119"/>
      <c r="GI124" s="119"/>
      <c r="GJ124" s="119"/>
      <c r="GK124" s="119"/>
      <c r="GL124" s="119"/>
      <c r="GM124" s="119"/>
      <c r="GN124" s="119"/>
      <c r="GO124" s="119"/>
      <c r="GP124" s="119"/>
      <c r="GQ124" s="119"/>
      <c r="GR124" s="119"/>
      <c r="GS124" s="119"/>
      <c r="GT124" s="119"/>
      <c r="GU124" s="119"/>
      <c r="GV124" s="119"/>
      <c r="GW124" s="119"/>
      <c r="GX124" s="119"/>
      <c r="GY124" s="119"/>
      <c r="GZ124" s="119"/>
      <c r="HA124" s="119"/>
      <c r="HB124" s="119"/>
      <c r="HC124" s="119"/>
      <c r="HD124" s="119"/>
      <c r="HE124" s="119"/>
      <c r="HF124" s="119"/>
      <c r="HG124" s="119"/>
      <c r="HH124" s="119"/>
      <c r="HI124" s="119"/>
      <c r="HJ124" s="119"/>
      <c r="HK124" s="119"/>
      <c r="HL124" s="119"/>
      <c r="HM124" s="119"/>
      <c r="HN124" s="119"/>
      <c r="HO124" s="119"/>
      <c r="HP124" s="119"/>
      <c r="HQ124" s="119"/>
      <c r="HR124" s="119"/>
      <c r="HS124" s="119"/>
      <c r="HT124" s="119"/>
      <c r="HU124" s="119"/>
      <c r="HV124" s="119"/>
      <c r="HW124" s="119"/>
      <c r="HX124" s="119"/>
      <c r="HY124" s="119"/>
      <c r="HZ124" s="119"/>
      <c r="IA124" s="119"/>
      <c r="IB124" s="119"/>
      <c r="IC124" s="119"/>
      <c r="ID124" s="119"/>
      <c r="IE124" s="119"/>
      <c r="IF124" s="119"/>
      <c r="IG124" s="119"/>
      <c r="IH124" s="119"/>
      <c r="II124" s="119"/>
      <c r="IJ124" s="119"/>
      <c r="IK124" s="119"/>
      <c r="IL124" s="119"/>
      <c r="IM124" s="119"/>
      <c r="IN124" s="119"/>
      <c r="IO124" s="119"/>
      <c r="IP124" s="119"/>
      <c r="IQ124" s="119"/>
      <c r="IR124" s="119"/>
      <c r="IS124" s="119"/>
      <c r="IT124" s="119"/>
      <c r="IU124" s="119"/>
      <c r="IV124" s="119"/>
      <c r="IW124" s="119"/>
      <c r="IX124" s="119"/>
      <c r="IY124" s="119"/>
      <c r="IZ124" s="119"/>
      <c r="JA124" s="119"/>
      <c r="JB124" s="119"/>
      <c r="JC124" s="119"/>
      <c r="JD124" s="119"/>
      <c r="JE124" s="119"/>
      <c r="JF124" s="119"/>
      <c r="JG124" s="119"/>
    </row>
    <row r="125" spans="1:267" s="117" customFormat="1" ht="69" customHeight="1" x14ac:dyDescent="0.2">
      <c r="A125" s="353">
        <v>65</v>
      </c>
      <c r="B125" s="353" t="s">
        <v>361</v>
      </c>
      <c r="C125" s="354" t="s">
        <v>47</v>
      </c>
      <c r="D125" s="354" t="s">
        <v>401</v>
      </c>
      <c r="E125" s="356" t="s">
        <v>402</v>
      </c>
      <c r="F125" s="313" t="s">
        <v>403</v>
      </c>
      <c r="G125" s="372" t="s">
        <v>29</v>
      </c>
      <c r="H125" s="353" t="s">
        <v>45</v>
      </c>
      <c r="I125" s="354" t="s">
        <v>404</v>
      </c>
      <c r="J125" s="354" t="s">
        <v>47</v>
      </c>
      <c r="K125" s="354" t="s">
        <v>404</v>
      </c>
      <c r="L125" s="374">
        <v>650</v>
      </c>
      <c r="M125" s="367" t="s">
        <v>31</v>
      </c>
      <c r="N125" s="466">
        <v>105105</v>
      </c>
      <c r="O125" s="368"/>
      <c r="P125" s="371"/>
      <c r="Q125" s="290">
        <f t="shared" si="6"/>
        <v>385</v>
      </c>
      <c r="R125" s="285"/>
      <c r="S125" s="48">
        <v>273</v>
      </c>
      <c r="T125" s="469"/>
      <c r="U125" s="392"/>
      <c r="V125" s="373" t="s">
        <v>405</v>
      </c>
      <c r="W125" s="373" t="s">
        <v>406</v>
      </c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119"/>
      <c r="AR125" s="119"/>
      <c r="AS125" s="119"/>
      <c r="AT125" s="119"/>
      <c r="AU125" s="119"/>
      <c r="AV125" s="119"/>
      <c r="AW125" s="119"/>
      <c r="AX125" s="119"/>
      <c r="AY125" s="119"/>
      <c r="AZ125" s="119"/>
      <c r="BA125" s="119"/>
      <c r="BB125" s="119"/>
      <c r="BC125" s="119"/>
      <c r="BD125" s="119"/>
      <c r="BE125" s="119"/>
      <c r="BF125" s="119"/>
      <c r="BG125" s="119"/>
      <c r="BH125" s="119"/>
      <c r="BI125" s="119"/>
      <c r="BJ125" s="119"/>
      <c r="BK125" s="119"/>
      <c r="BL125" s="119"/>
      <c r="BM125" s="119"/>
      <c r="BN125" s="119"/>
      <c r="BO125" s="119"/>
      <c r="BP125" s="119"/>
      <c r="BQ125" s="119"/>
      <c r="BR125" s="119"/>
      <c r="BS125" s="119"/>
      <c r="BT125" s="119"/>
      <c r="BU125" s="119"/>
      <c r="BV125" s="119"/>
      <c r="BW125" s="119"/>
      <c r="BX125" s="119"/>
      <c r="BY125" s="119"/>
      <c r="BZ125" s="119"/>
      <c r="CA125" s="119"/>
      <c r="CB125" s="119"/>
      <c r="CC125" s="119"/>
      <c r="CD125" s="119"/>
      <c r="CE125" s="119"/>
      <c r="CF125" s="119"/>
      <c r="CG125" s="119"/>
      <c r="CH125" s="119"/>
      <c r="CI125" s="119"/>
      <c r="CJ125" s="119"/>
      <c r="CK125" s="119"/>
      <c r="CL125" s="119"/>
      <c r="CM125" s="119"/>
      <c r="CN125" s="119"/>
      <c r="CO125" s="119"/>
      <c r="CP125" s="119"/>
      <c r="CQ125" s="119"/>
      <c r="CR125" s="119"/>
      <c r="CS125" s="119"/>
      <c r="CT125" s="119"/>
      <c r="CU125" s="119"/>
      <c r="CV125" s="119"/>
      <c r="CW125" s="119"/>
      <c r="CX125" s="119"/>
      <c r="CY125" s="119"/>
      <c r="CZ125" s="119"/>
      <c r="DA125" s="119"/>
      <c r="DB125" s="119"/>
      <c r="DC125" s="119"/>
      <c r="DD125" s="119"/>
      <c r="DE125" s="119"/>
      <c r="DF125" s="119"/>
      <c r="DG125" s="119"/>
      <c r="DH125" s="119"/>
      <c r="DI125" s="119"/>
      <c r="DJ125" s="119"/>
      <c r="DK125" s="119"/>
      <c r="DL125" s="119"/>
      <c r="DM125" s="119"/>
      <c r="DN125" s="119"/>
      <c r="DO125" s="119"/>
      <c r="DP125" s="119"/>
      <c r="DQ125" s="119"/>
      <c r="DR125" s="119"/>
      <c r="DS125" s="119"/>
      <c r="DT125" s="119"/>
      <c r="DU125" s="119"/>
      <c r="DV125" s="119"/>
      <c r="DW125" s="119"/>
      <c r="DX125" s="119"/>
      <c r="DY125" s="119"/>
      <c r="DZ125" s="119"/>
      <c r="EA125" s="119"/>
      <c r="EB125" s="119"/>
      <c r="EC125" s="119"/>
      <c r="ED125" s="119"/>
      <c r="EE125" s="119"/>
      <c r="EF125" s="119"/>
      <c r="EG125" s="119"/>
      <c r="EH125" s="119"/>
      <c r="EI125" s="119"/>
      <c r="EJ125" s="119"/>
      <c r="EK125" s="119"/>
      <c r="EL125" s="119"/>
      <c r="EM125" s="119"/>
      <c r="EN125" s="119"/>
      <c r="EO125" s="119"/>
      <c r="EP125" s="119"/>
      <c r="EQ125" s="119"/>
      <c r="ER125" s="119"/>
      <c r="ES125" s="119"/>
      <c r="ET125" s="119"/>
      <c r="EU125" s="119"/>
      <c r="EV125" s="119"/>
      <c r="EW125" s="119"/>
      <c r="EX125" s="119"/>
      <c r="EY125" s="119"/>
      <c r="EZ125" s="119"/>
      <c r="FA125" s="119"/>
      <c r="FB125" s="119"/>
      <c r="FC125" s="119"/>
      <c r="FD125" s="119"/>
      <c r="FE125" s="119"/>
      <c r="FF125" s="119"/>
      <c r="FG125" s="119"/>
      <c r="FH125" s="119"/>
      <c r="FI125" s="119"/>
      <c r="FJ125" s="119"/>
      <c r="FK125" s="119"/>
      <c r="FL125" s="119"/>
      <c r="FM125" s="119"/>
      <c r="FN125" s="119"/>
      <c r="FO125" s="119"/>
      <c r="FP125" s="119"/>
      <c r="FQ125" s="119"/>
      <c r="FR125" s="119"/>
      <c r="FS125" s="119"/>
      <c r="FT125" s="119"/>
      <c r="FU125" s="119"/>
      <c r="FV125" s="119"/>
      <c r="FW125" s="119"/>
      <c r="FX125" s="119"/>
      <c r="FY125" s="119"/>
      <c r="FZ125" s="119"/>
      <c r="GA125" s="119"/>
      <c r="GB125" s="119"/>
      <c r="GC125" s="119"/>
      <c r="GD125" s="119"/>
      <c r="GE125" s="119"/>
      <c r="GF125" s="119"/>
      <c r="GG125" s="119"/>
      <c r="GH125" s="119"/>
      <c r="GI125" s="119"/>
      <c r="GJ125" s="119"/>
      <c r="GK125" s="119"/>
      <c r="GL125" s="119"/>
      <c r="GM125" s="119"/>
      <c r="GN125" s="119"/>
      <c r="GO125" s="119"/>
      <c r="GP125" s="119"/>
      <c r="GQ125" s="119"/>
      <c r="GR125" s="119"/>
      <c r="GS125" s="119"/>
      <c r="GT125" s="119"/>
      <c r="GU125" s="119"/>
      <c r="GV125" s="119"/>
      <c r="GW125" s="119"/>
      <c r="GX125" s="119"/>
      <c r="GY125" s="119"/>
      <c r="GZ125" s="119"/>
      <c r="HA125" s="119"/>
      <c r="HB125" s="119"/>
      <c r="HC125" s="119"/>
      <c r="HD125" s="119"/>
      <c r="HE125" s="119"/>
      <c r="HF125" s="119"/>
      <c r="HG125" s="119"/>
      <c r="HH125" s="119"/>
      <c r="HI125" s="119"/>
      <c r="HJ125" s="119"/>
      <c r="HK125" s="119"/>
      <c r="HL125" s="119"/>
      <c r="HM125" s="119"/>
      <c r="HN125" s="119"/>
      <c r="HO125" s="119"/>
      <c r="HP125" s="119"/>
      <c r="HQ125" s="119"/>
      <c r="HR125" s="119"/>
      <c r="HS125" s="119"/>
      <c r="HT125" s="119"/>
      <c r="HU125" s="119"/>
      <c r="HV125" s="119"/>
      <c r="HW125" s="119"/>
      <c r="HX125" s="119"/>
      <c r="HY125" s="119"/>
      <c r="HZ125" s="119"/>
      <c r="IA125" s="119"/>
      <c r="IB125" s="119"/>
      <c r="IC125" s="119"/>
      <c r="ID125" s="119"/>
      <c r="IE125" s="119"/>
      <c r="IF125" s="119"/>
      <c r="IG125" s="119"/>
      <c r="IH125" s="119"/>
      <c r="II125" s="119"/>
      <c r="IJ125" s="119"/>
      <c r="IK125" s="119"/>
      <c r="IL125" s="119"/>
      <c r="IM125" s="119"/>
      <c r="IN125" s="119"/>
      <c r="IO125" s="119"/>
      <c r="IP125" s="119"/>
      <c r="IQ125" s="119"/>
      <c r="IR125" s="119"/>
      <c r="IS125" s="119"/>
      <c r="IT125" s="119"/>
      <c r="IU125" s="119"/>
      <c r="IV125" s="119"/>
      <c r="IW125" s="119"/>
      <c r="IX125" s="119"/>
      <c r="IY125" s="119"/>
      <c r="IZ125" s="119"/>
      <c r="JA125" s="119"/>
      <c r="JB125" s="119"/>
      <c r="JC125" s="119"/>
      <c r="JD125" s="119"/>
      <c r="JE125" s="119"/>
      <c r="JF125" s="119"/>
      <c r="JG125" s="119"/>
    </row>
    <row r="126" spans="1:267" s="117" customFormat="1" ht="69" customHeight="1" x14ac:dyDescent="0.2">
      <c r="A126" s="353"/>
      <c r="B126" s="353"/>
      <c r="C126" s="354"/>
      <c r="D126" s="354"/>
      <c r="E126" s="356"/>
      <c r="F126" s="313" t="s">
        <v>407</v>
      </c>
      <c r="G126" s="372"/>
      <c r="H126" s="353"/>
      <c r="I126" s="354"/>
      <c r="J126" s="354"/>
      <c r="K126" s="354"/>
      <c r="L126" s="374"/>
      <c r="M126" s="367"/>
      <c r="N126" s="466">
        <v>379309.12</v>
      </c>
      <c r="O126" s="284">
        <v>44277</v>
      </c>
      <c r="P126" s="291">
        <v>44337</v>
      </c>
      <c r="Q126" s="290">
        <f t="shared" si="6"/>
        <v>475.92110414052695</v>
      </c>
      <c r="R126" s="285" t="s">
        <v>34</v>
      </c>
      <c r="S126" s="48">
        <v>797</v>
      </c>
      <c r="T126" s="335">
        <f>U126*100%/N126</f>
        <v>1</v>
      </c>
      <c r="U126" s="294">
        <v>379309.12</v>
      </c>
      <c r="V126" s="373"/>
      <c r="W126" s="373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  <c r="AZ126" s="119"/>
      <c r="BA126" s="119"/>
      <c r="BB126" s="119"/>
      <c r="BC126" s="119"/>
      <c r="BD126" s="119"/>
      <c r="BE126" s="119"/>
      <c r="BF126" s="119"/>
      <c r="BG126" s="119"/>
      <c r="BH126" s="119"/>
      <c r="BI126" s="119"/>
      <c r="BJ126" s="119"/>
      <c r="BK126" s="119"/>
      <c r="BL126" s="119"/>
      <c r="BM126" s="119"/>
      <c r="BN126" s="119"/>
      <c r="BO126" s="119"/>
      <c r="BP126" s="119"/>
      <c r="BQ126" s="119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19"/>
      <c r="CB126" s="119"/>
      <c r="CC126" s="119"/>
      <c r="CD126" s="119"/>
      <c r="CE126" s="119"/>
      <c r="CF126" s="119"/>
      <c r="CG126" s="119"/>
      <c r="CH126" s="119"/>
      <c r="CI126" s="119"/>
      <c r="CJ126" s="119"/>
      <c r="CK126" s="119"/>
      <c r="CL126" s="119"/>
      <c r="CM126" s="119"/>
      <c r="CN126" s="119"/>
      <c r="CO126" s="119"/>
      <c r="CP126" s="119"/>
      <c r="CQ126" s="119"/>
      <c r="CR126" s="119"/>
      <c r="CS126" s="119"/>
      <c r="CT126" s="119"/>
      <c r="CU126" s="119"/>
      <c r="CV126" s="119"/>
      <c r="CW126" s="119"/>
      <c r="CX126" s="119"/>
      <c r="CY126" s="119"/>
      <c r="CZ126" s="119"/>
      <c r="DA126" s="119"/>
      <c r="DB126" s="119"/>
      <c r="DC126" s="119"/>
      <c r="DD126" s="119"/>
      <c r="DE126" s="119"/>
      <c r="DF126" s="119"/>
      <c r="DG126" s="119"/>
      <c r="DH126" s="119"/>
      <c r="DI126" s="119"/>
      <c r="DJ126" s="119"/>
      <c r="DK126" s="119"/>
      <c r="DL126" s="119"/>
      <c r="DM126" s="119"/>
      <c r="DN126" s="119"/>
      <c r="DO126" s="119"/>
      <c r="DP126" s="119"/>
      <c r="DQ126" s="119"/>
      <c r="DR126" s="119"/>
      <c r="DS126" s="119"/>
      <c r="DT126" s="119"/>
      <c r="DU126" s="119"/>
      <c r="DV126" s="119"/>
      <c r="DW126" s="119"/>
      <c r="DX126" s="119"/>
      <c r="DY126" s="119"/>
      <c r="DZ126" s="119"/>
      <c r="EA126" s="119"/>
      <c r="EB126" s="119"/>
      <c r="EC126" s="119"/>
      <c r="ED126" s="119"/>
      <c r="EE126" s="119"/>
      <c r="EF126" s="119"/>
      <c r="EG126" s="119"/>
      <c r="EH126" s="119"/>
      <c r="EI126" s="119"/>
      <c r="EJ126" s="119"/>
      <c r="EK126" s="119"/>
      <c r="EL126" s="119"/>
      <c r="EM126" s="119"/>
      <c r="EN126" s="119"/>
      <c r="EO126" s="119"/>
      <c r="EP126" s="119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19"/>
      <c r="FA126" s="119"/>
      <c r="FB126" s="119"/>
      <c r="FC126" s="119"/>
      <c r="FD126" s="119"/>
      <c r="FE126" s="119"/>
      <c r="FF126" s="119"/>
      <c r="FG126" s="119"/>
      <c r="FH126" s="119"/>
      <c r="FI126" s="119"/>
      <c r="FJ126" s="119"/>
      <c r="FK126" s="119"/>
      <c r="FL126" s="119"/>
      <c r="FM126" s="119"/>
      <c r="FN126" s="119"/>
      <c r="FO126" s="119"/>
      <c r="FP126" s="119"/>
      <c r="FQ126" s="119"/>
      <c r="FR126" s="119"/>
      <c r="FS126" s="119"/>
      <c r="FT126" s="119"/>
      <c r="FU126" s="119"/>
      <c r="FV126" s="119"/>
      <c r="FW126" s="119"/>
      <c r="FX126" s="119"/>
      <c r="FY126" s="119"/>
      <c r="FZ126" s="119"/>
      <c r="GA126" s="119"/>
      <c r="GB126" s="119"/>
      <c r="GC126" s="119"/>
      <c r="GD126" s="119"/>
      <c r="GE126" s="119"/>
      <c r="GF126" s="119"/>
      <c r="GG126" s="119"/>
      <c r="GH126" s="119"/>
      <c r="GI126" s="119"/>
      <c r="GJ126" s="119"/>
      <c r="GK126" s="119"/>
      <c r="GL126" s="119"/>
      <c r="GM126" s="119"/>
      <c r="GN126" s="119"/>
      <c r="GO126" s="119"/>
      <c r="GP126" s="119"/>
      <c r="GQ126" s="119"/>
      <c r="GR126" s="119"/>
      <c r="GS126" s="119"/>
      <c r="GT126" s="119"/>
      <c r="GU126" s="119"/>
      <c r="GV126" s="119"/>
      <c r="GW126" s="119"/>
      <c r="GX126" s="119"/>
      <c r="GY126" s="119"/>
      <c r="GZ126" s="119"/>
      <c r="HA126" s="119"/>
      <c r="HB126" s="119"/>
      <c r="HC126" s="119"/>
      <c r="HD126" s="119"/>
      <c r="HE126" s="119"/>
      <c r="HF126" s="119"/>
      <c r="HG126" s="119"/>
      <c r="HH126" s="119"/>
      <c r="HI126" s="119"/>
      <c r="HJ126" s="119"/>
      <c r="HK126" s="119"/>
      <c r="HL126" s="119"/>
      <c r="HM126" s="119"/>
      <c r="HN126" s="119"/>
      <c r="HO126" s="119"/>
      <c r="HP126" s="119"/>
      <c r="HQ126" s="119"/>
      <c r="HR126" s="119"/>
      <c r="HS126" s="119"/>
      <c r="HT126" s="119"/>
      <c r="HU126" s="119"/>
      <c r="HV126" s="119"/>
      <c r="HW126" s="119"/>
      <c r="HX126" s="119"/>
      <c r="HY126" s="119"/>
      <c r="HZ126" s="119"/>
      <c r="IA126" s="119"/>
      <c r="IB126" s="119"/>
      <c r="IC126" s="119"/>
      <c r="ID126" s="119"/>
      <c r="IE126" s="119"/>
      <c r="IF126" s="119"/>
      <c r="IG126" s="119"/>
      <c r="IH126" s="119"/>
      <c r="II126" s="119"/>
      <c r="IJ126" s="119"/>
      <c r="IK126" s="119"/>
      <c r="IL126" s="119"/>
      <c r="IM126" s="119"/>
      <c r="IN126" s="119"/>
      <c r="IO126" s="119"/>
      <c r="IP126" s="119"/>
      <c r="IQ126" s="119"/>
      <c r="IR126" s="119"/>
      <c r="IS126" s="119"/>
      <c r="IT126" s="119"/>
      <c r="IU126" s="119"/>
      <c r="IV126" s="119"/>
      <c r="IW126" s="119"/>
      <c r="IX126" s="119"/>
      <c r="IY126" s="119"/>
      <c r="IZ126" s="119"/>
      <c r="JA126" s="119"/>
      <c r="JB126" s="119"/>
      <c r="JC126" s="119"/>
      <c r="JD126" s="119"/>
      <c r="JE126" s="119"/>
      <c r="JF126" s="119"/>
      <c r="JG126" s="119"/>
    </row>
    <row r="127" spans="1:267" s="117" customFormat="1" ht="69" customHeight="1" x14ac:dyDescent="0.2">
      <c r="A127" s="281">
        <v>66</v>
      </c>
      <c r="B127" s="281" t="s">
        <v>361</v>
      </c>
      <c r="C127" s="288" t="s">
        <v>47</v>
      </c>
      <c r="D127" s="288" t="s">
        <v>408</v>
      </c>
      <c r="E127" s="296" t="s">
        <v>409</v>
      </c>
      <c r="F127" s="313" t="s">
        <v>410</v>
      </c>
      <c r="G127" s="286" t="s">
        <v>29</v>
      </c>
      <c r="H127" s="281" t="s">
        <v>45</v>
      </c>
      <c r="I127" s="288" t="s">
        <v>404</v>
      </c>
      <c r="J127" s="288" t="s">
        <v>47</v>
      </c>
      <c r="K127" s="288" t="s">
        <v>404</v>
      </c>
      <c r="L127" s="295">
        <v>650</v>
      </c>
      <c r="M127" s="283" t="s">
        <v>31</v>
      </c>
      <c r="N127" s="466">
        <v>275217.03999999998</v>
      </c>
      <c r="O127" s="368">
        <v>44277</v>
      </c>
      <c r="P127" s="371">
        <v>44337</v>
      </c>
      <c r="Q127" s="290">
        <f t="shared" si="6"/>
        <v>463.32835016835014</v>
      </c>
      <c r="R127" s="285" t="s">
        <v>34</v>
      </c>
      <c r="S127" s="48">
        <v>594</v>
      </c>
      <c r="T127" s="468">
        <f>U127*100%/381653.54</f>
        <v>1</v>
      </c>
      <c r="U127" s="421">
        <v>381653.54</v>
      </c>
      <c r="V127" s="334" t="s">
        <v>411</v>
      </c>
      <c r="W127" s="334" t="s">
        <v>412</v>
      </c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119"/>
      <c r="AR127" s="119"/>
      <c r="AS127" s="119"/>
      <c r="AT127" s="119"/>
      <c r="AU127" s="119"/>
      <c r="AV127" s="119"/>
      <c r="AW127" s="119"/>
      <c r="AX127" s="119"/>
      <c r="AY127" s="119"/>
      <c r="AZ127" s="119"/>
      <c r="BA127" s="119"/>
      <c r="BB127" s="119"/>
      <c r="BC127" s="119"/>
      <c r="BD127" s="119"/>
      <c r="BE127" s="119"/>
      <c r="BF127" s="119"/>
      <c r="BG127" s="119"/>
      <c r="BH127" s="119"/>
      <c r="BI127" s="119"/>
      <c r="BJ127" s="119"/>
      <c r="BK127" s="119"/>
      <c r="BL127" s="119"/>
      <c r="BM127" s="119"/>
      <c r="BN127" s="119"/>
      <c r="BO127" s="119"/>
      <c r="BP127" s="119"/>
      <c r="BQ127" s="119"/>
      <c r="BR127" s="119"/>
      <c r="BS127" s="119"/>
      <c r="BT127" s="119"/>
      <c r="BU127" s="119"/>
      <c r="BV127" s="119"/>
      <c r="BW127" s="119"/>
      <c r="BX127" s="119"/>
      <c r="BY127" s="119"/>
      <c r="BZ127" s="119"/>
      <c r="CA127" s="119"/>
      <c r="CB127" s="119"/>
      <c r="CC127" s="119"/>
      <c r="CD127" s="119"/>
      <c r="CE127" s="119"/>
      <c r="CF127" s="119"/>
      <c r="CG127" s="119"/>
      <c r="CH127" s="119"/>
      <c r="CI127" s="119"/>
      <c r="CJ127" s="119"/>
      <c r="CK127" s="119"/>
      <c r="CL127" s="119"/>
      <c r="CM127" s="119"/>
      <c r="CN127" s="119"/>
      <c r="CO127" s="119"/>
      <c r="CP127" s="119"/>
      <c r="CQ127" s="119"/>
      <c r="CR127" s="119"/>
      <c r="CS127" s="119"/>
      <c r="CT127" s="119"/>
      <c r="CU127" s="119"/>
      <c r="CV127" s="119"/>
      <c r="CW127" s="119"/>
      <c r="CX127" s="119"/>
      <c r="CY127" s="119"/>
      <c r="CZ127" s="119"/>
      <c r="DA127" s="119"/>
      <c r="DB127" s="119"/>
      <c r="DC127" s="119"/>
      <c r="DD127" s="119"/>
      <c r="DE127" s="119"/>
      <c r="DF127" s="119"/>
      <c r="DG127" s="119"/>
      <c r="DH127" s="119"/>
      <c r="DI127" s="119"/>
      <c r="DJ127" s="119"/>
      <c r="DK127" s="119"/>
      <c r="DL127" s="119"/>
      <c r="DM127" s="119"/>
      <c r="DN127" s="119"/>
      <c r="DO127" s="119"/>
      <c r="DP127" s="119"/>
      <c r="DQ127" s="119"/>
      <c r="DR127" s="119"/>
      <c r="DS127" s="119"/>
      <c r="DT127" s="119"/>
      <c r="DU127" s="119"/>
      <c r="DV127" s="119"/>
      <c r="DW127" s="119"/>
      <c r="DX127" s="119"/>
      <c r="DY127" s="119"/>
      <c r="DZ127" s="119"/>
      <c r="EA127" s="119"/>
      <c r="EB127" s="119"/>
      <c r="EC127" s="119"/>
      <c r="ED127" s="119"/>
      <c r="EE127" s="119"/>
      <c r="EF127" s="119"/>
      <c r="EG127" s="119"/>
      <c r="EH127" s="119"/>
      <c r="EI127" s="119"/>
      <c r="EJ127" s="119"/>
      <c r="EK127" s="119"/>
      <c r="EL127" s="119"/>
      <c r="EM127" s="119"/>
      <c r="EN127" s="119"/>
      <c r="EO127" s="119"/>
      <c r="EP127" s="119"/>
      <c r="EQ127" s="119"/>
      <c r="ER127" s="119"/>
      <c r="ES127" s="119"/>
      <c r="ET127" s="119"/>
      <c r="EU127" s="119"/>
      <c r="EV127" s="119"/>
      <c r="EW127" s="119"/>
      <c r="EX127" s="119"/>
      <c r="EY127" s="119"/>
      <c r="EZ127" s="119"/>
      <c r="FA127" s="119"/>
      <c r="FB127" s="119"/>
      <c r="FC127" s="119"/>
      <c r="FD127" s="119"/>
      <c r="FE127" s="119"/>
      <c r="FF127" s="119"/>
      <c r="FG127" s="119"/>
      <c r="FH127" s="119"/>
      <c r="FI127" s="119"/>
      <c r="FJ127" s="119"/>
      <c r="FK127" s="119"/>
      <c r="FL127" s="119"/>
      <c r="FM127" s="119"/>
      <c r="FN127" s="119"/>
      <c r="FO127" s="119"/>
      <c r="FP127" s="119"/>
      <c r="FQ127" s="119"/>
      <c r="FR127" s="119"/>
      <c r="FS127" s="119"/>
      <c r="FT127" s="119"/>
      <c r="FU127" s="119"/>
      <c r="FV127" s="119"/>
      <c r="FW127" s="119"/>
      <c r="FX127" s="119"/>
      <c r="FY127" s="119"/>
      <c r="FZ127" s="119"/>
      <c r="GA127" s="119"/>
      <c r="GB127" s="119"/>
      <c r="GC127" s="119"/>
      <c r="GD127" s="119"/>
      <c r="GE127" s="119"/>
      <c r="GF127" s="119"/>
      <c r="GG127" s="119"/>
      <c r="GH127" s="119"/>
      <c r="GI127" s="119"/>
      <c r="GJ127" s="119"/>
      <c r="GK127" s="119"/>
      <c r="GL127" s="119"/>
      <c r="GM127" s="119"/>
      <c r="GN127" s="119"/>
      <c r="GO127" s="119"/>
      <c r="GP127" s="119"/>
      <c r="GQ127" s="119"/>
      <c r="GR127" s="119"/>
      <c r="GS127" s="119"/>
      <c r="GT127" s="119"/>
      <c r="GU127" s="119"/>
      <c r="GV127" s="119"/>
      <c r="GW127" s="119"/>
      <c r="GX127" s="119"/>
      <c r="GY127" s="119"/>
      <c r="GZ127" s="119"/>
      <c r="HA127" s="119"/>
      <c r="HB127" s="119"/>
      <c r="HC127" s="119"/>
      <c r="HD127" s="119"/>
      <c r="HE127" s="119"/>
      <c r="HF127" s="119"/>
      <c r="HG127" s="119"/>
      <c r="HH127" s="119"/>
      <c r="HI127" s="119"/>
      <c r="HJ127" s="119"/>
      <c r="HK127" s="119"/>
      <c r="HL127" s="119"/>
      <c r="HM127" s="119"/>
      <c r="HN127" s="119"/>
      <c r="HO127" s="119"/>
      <c r="HP127" s="119"/>
      <c r="HQ127" s="119"/>
      <c r="HR127" s="119"/>
      <c r="HS127" s="119"/>
      <c r="HT127" s="119"/>
      <c r="HU127" s="119"/>
      <c r="HV127" s="119"/>
      <c r="HW127" s="119"/>
      <c r="HX127" s="119"/>
      <c r="HY127" s="119"/>
      <c r="HZ127" s="119"/>
      <c r="IA127" s="119"/>
      <c r="IB127" s="119"/>
      <c r="IC127" s="119"/>
      <c r="ID127" s="119"/>
      <c r="IE127" s="119"/>
      <c r="IF127" s="119"/>
      <c r="IG127" s="119"/>
      <c r="IH127" s="119"/>
      <c r="II127" s="119"/>
      <c r="IJ127" s="119"/>
      <c r="IK127" s="119"/>
      <c r="IL127" s="119"/>
      <c r="IM127" s="119"/>
      <c r="IN127" s="119"/>
      <c r="IO127" s="119"/>
      <c r="IP127" s="119"/>
      <c r="IQ127" s="119"/>
      <c r="IR127" s="119"/>
      <c r="IS127" s="119"/>
      <c r="IT127" s="119"/>
      <c r="IU127" s="119"/>
      <c r="IV127" s="119"/>
      <c r="IW127" s="119"/>
      <c r="IX127" s="119"/>
      <c r="IY127" s="119"/>
      <c r="IZ127" s="119"/>
      <c r="JA127" s="119"/>
      <c r="JB127" s="119"/>
      <c r="JC127" s="119"/>
      <c r="JD127" s="119"/>
      <c r="JE127" s="119"/>
      <c r="JF127" s="119"/>
      <c r="JG127" s="119"/>
    </row>
    <row r="128" spans="1:267" s="117" customFormat="1" ht="69" customHeight="1" x14ac:dyDescent="0.2">
      <c r="A128" s="353">
        <v>67</v>
      </c>
      <c r="B128" s="353" t="s">
        <v>361</v>
      </c>
      <c r="C128" s="354" t="s">
        <v>47</v>
      </c>
      <c r="D128" s="354" t="s">
        <v>413</v>
      </c>
      <c r="E128" s="356" t="s">
        <v>414</v>
      </c>
      <c r="F128" s="313" t="s">
        <v>415</v>
      </c>
      <c r="G128" s="372" t="s">
        <v>310</v>
      </c>
      <c r="H128" s="353" t="s">
        <v>45</v>
      </c>
      <c r="I128" s="354" t="s">
        <v>35</v>
      </c>
      <c r="J128" s="354" t="s">
        <v>47</v>
      </c>
      <c r="K128" s="354" t="s">
        <v>35</v>
      </c>
      <c r="L128" s="374">
        <v>150</v>
      </c>
      <c r="M128" s="367" t="s">
        <v>31</v>
      </c>
      <c r="N128" s="466">
        <v>106436.5</v>
      </c>
      <c r="O128" s="368"/>
      <c r="P128" s="371"/>
      <c r="Q128" s="290">
        <f t="shared" si="6"/>
        <v>529.53482587064673</v>
      </c>
      <c r="R128" s="285"/>
      <c r="S128" s="48">
        <v>201</v>
      </c>
      <c r="T128" s="469"/>
      <c r="U128" s="392"/>
      <c r="V128" s="373" t="s">
        <v>416</v>
      </c>
      <c r="W128" s="373" t="s">
        <v>417</v>
      </c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119"/>
      <c r="AR128" s="119"/>
      <c r="AS128" s="119"/>
      <c r="AT128" s="119"/>
      <c r="AU128" s="119"/>
      <c r="AV128" s="119"/>
      <c r="AW128" s="119"/>
      <c r="AX128" s="119"/>
      <c r="AY128" s="119"/>
      <c r="AZ128" s="119"/>
      <c r="BA128" s="119"/>
      <c r="BB128" s="119"/>
      <c r="BC128" s="119"/>
      <c r="BD128" s="119"/>
      <c r="BE128" s="119"/>
      <c r="BF128" s="119"/>
      <c r="BG128" s="119"/>
      <c r="BH128" s="119"/>
      <c r="BI128" s="119"/>
      <c r="BJ128" s="119"/>
      <c r="BK128" s="119"/>
      <c r="BL128" s="119"/>
      <c r="BM128" s="119"/>
      <c r="BN128" s="119"/>
      <c r="BO128" s="119"/>
      <c r="BP128" s="119"/>
      <c r="BQ128" s="119"/>
      <c r="BR128" s="119"/>
      <c r="BS128" s="119"/>
      <c r="BT128" s="119"/>
      <c r="BU128" s="119"/>
      <c r="BV128" s="119"/>
      <c r="BW128" s="119"/>
      <c r="BX128" s="119"/>
      <c r="BY128" s="119"/>
      <c r="BZ128" s="119"/>
      <c r="CA128" s="119"/>
      <c r="CB128" s="119"/>
      <c r="CC128" s="119"/>
      <c r="CD128" s="119"/>
      <c r="CE128" s="119"/>
      <c r="CF128" s="119"/>
      <c r="CG128" s="119"/>
      <c r="CH128" s="119"/>
      <c r="CI128" s="119"/>
      <c r="CJ128" s="119"/>
      <c r="CK128" s="119"/>
      <c r="CL128" s="119"/>
      <c r="CM128" s="119"/>
      <c r="CN128" s="119"/>
      <c r="CO128" s="119"/>
      <c r="CP128" s="119"/>
      <c r="CQ128" s="119"/>
      <c r="CR128" s="119"/>
      <c r="CS128" s="119"/>
      <c r="CT128" s="119"/>
      <c r="CU128" s="119"/>
      <c r="CV128" s="119"/>
      <c r="CW128" s="119"/>
      <c r="CX128" s="119"/>
      <c r="CY128" s="119"/>
      <c r="CZ128" s="119"/>
      <c r="DA128" s="119"/>
      <c r="DB128" s="119"/>
      <c r="DC128" s="119"/>
      <c r="DD128" s="119"/>
      <c r="DE128" s="119"/>
      <c r="DF128" s="119"/>
      <c r="DG128" s="119"/>
      <c r="DH128" s="119"/>
      <c r="DI128" s="119"/>
      <c r="DJ128" s="119"/>
      <c r="DK128" s="119"/>
      <c r="DL128" s="119"/>
      <c r="DM128" s="119"/>
      <c r="DN128" s="119"/>
      <c r="DO128" s="119"/>
      <c r="DP128" s="119"/>
      <c r="DQ128" s="119"/>
      <c r="DR128" s="119"/>
      <c r="DS128" s="119"/>
      <c r="DT128" s="119"/>
      <c r="DU128" s="119"/>
      <c r="DV128" s="119"/>
      <c r="DW128" s="119"/>
      <c r="DX128" s="119"/>
      <c r="DY128" s="119"/>
      <c r="DZ128" s="119"/>
      <c r="EA128" s="119"/>
      <c r="EB128" s="119"/>
      <c r="EC128" s="119"/>
      <c r="ED128" s="119"/>
      <c r="EE128" s="119"/>
      <c r="EF128" s="119"/>
      <c r="EG128" s="119"/>
      <c r="EH128" s="119"/>
      <c r="EI128" s="119"/>
      <c r="EJ128" s="119"/>
      <c r="EK128" s="119"/>
      <c r="EL128" s="119"/>
      <c r="EM128" s="119"/>
      <c r="EN128" s="119"/>
      <c r="EO128" s="119"/>
      <c r="EP128" s="119"/>
      <c r="EQ128" s="119"/>
      <c r="ER128" s="119"/>
      <c r="ES128" s="119"/>
      <c r="ET128" s="119"/>
      <c r="EU128" s="119"/>
      <c r="EV128" s="119"/>
      <c r="EW128" s="119"/>
      <c r="EX128" s="119"/>
      <c r="EY128" s="119"/>
      <c r="EZ128" s="119"/>
      <c r="FA128" s="119"/>
      <c r="FB128" s="119"/>
      <c r="FC128" s="119"/>
      <c r="FD128" s="119"/>
      <c r="FE128" s="119"/>
      <c r="FF128" s="119"/>
      <c r="FG128" s="119"/>
      <c r="FH128" s="119"/>
      <c r="FI128" s="119"/>
      <c r="FJ128" s="119"/>
      <c r="FK128" s="119"/>
      <c r="FL128" s="119"/>
      <c r="FM128" s="119"/>
      <c r="FN128" s="119"/>
      <c r="FO128" s="119"/>
      <c r="FP128" s="119"/>
      <c r="FQ128" s="119"/>
      <c r="FR128" s="119"/>
      <c r="FS128" s="119"/>
      <c r="FT128" s="119"/>
      <c r="FU128" s="119"/>
      <c r="FV128" s="119"/>
      <c r="FW128" s="119"/>
      <c r="FX128" s="119"/>
      <c r="FY128" s="119"/>
      <c r="FZ128" s="119"/>
      <c r="GA128" s="119"/>
      <c r="GB128" s="119"/>
      <c r="GC128" s="119"/>
      <c r="GD128" s="119"/>
      <c r="GE128" s="119"/>
      <c r="GF128" s="119"/>
      <c r="GG128" s="119"/>
      <c r="GH128" s="119"/>
      <c r="GI128" s="119"/>
      <c r="GJ128" s="119"/>
      <c r="GK128" s="119"/>
      <c r="GL128" s="119"/>
      <c r="GM128" s="119"/>
      <c r="GN128" s="119"/>
      <c r="GO128" s="119"/>
      <c r="GP128" s="119"/>
      <c r="GQ128" s="119"/>
      <c r="GR128" s="119"/>
      <c r="GS128" s="119"/>
      <c r="GT128" s="119"/>
      <c r="GU128" s="119"/>
      <c r="GV128" s="119"/>
      <c r="GW128" s="119"/>
      <c r="GX128" s="119"/>
      <c r="GY128" s="119"/>
      <c r="GZ128" s="119"/>
      <c r="HA128" s="119"/>
      <c r="HB128" s="119"/>
      <c r="HC128" s="119"/>
      <c r="HD128" s="119"/>
      <c r="HE128" s="119"/>
      <c r="HF128" s="119"/>
      <c r="HG128" s="119"/>
      <c r="HH128" s="119"/>
      <c r="HI128" s="119"/>
      <c r="HJ128" s="119"/>
      <c r="HK128" s="119"/>
      <c r="HL128" s="119"/>
      <c r="HM128" s="119"/>
      <c r="HN128" s="119"/>
      <c r="HO128" s="119"/>
      <c r="HP128" s="119"/>
      <c r="HQ128" s="119"/>
      <c r="HR128" s="119"/>
      <c r="HS128" s="119"/>
      <c r="HT128" s="119"/>
      <c r="HU128" s="119"/>
      <c r="HV128" s="119"/>
      <c r="HW128" s="119"/>
      <c r="HX128" s="119"/>
      <c r="HY128" s="119"/>
      <c r="HZ128" s="119"/>
      <c r="IA128" s="119"/>
      <c r="IB128" s="119"/>
      <c r="IC128" s="119"/>
      <c r="ID128" s="119"/>
      <c r="IE128" s="119"/>
      <c r="IF128" s="119"/>
      <c r="IG128" s="119"/>
      <c r="IH128" s="119"/>
      <c r="II128" s="119"/>
      <c r="IJ128" s="119"/>
      <c r="IK128" s="119"/>
      <c r="IL128" s="119"/>
      <c r="IM128" s="119"/>
      <c r="IN128" s="119"/>
      <c r="IO128" s="119"/>
      <c r="IP128" s="119"/>
      <c r="IQ128" s="119"/>
      <c r="IR128" s="119"/>
      <c r="IS128" s="119"/>
      <c r="IT128" s="119"/>
      <c r="IU128" s="119"/>
      <c r="IV128" s="119"/>
      <c r="IW128" s="119"/>
      <c r="IX128" s="119"/>
      <c r="IY128" s="119"/>
      <c r="IZ128" s="119"/>
      <c r="JA128" s="119"/>
      <c r="JB128" s="119"/>
      <c r="JC128" s="119"/>
      <c r="JD128" s="119"/>
      <c r="JE128" s="119"/>
      <c r="JF128" s="119"/>
      <c r="JG128" s="119"/>
    </row>
    <row r="129" spans="1:267" s="117" customFormat="1" ht="69" customHeight="1" x14ac:dyDescent="0.2">
      <c r="A129" s="353"/>
      <c r="B129" s="353"/>
      <c r="C129" s="354"/>
      <c r="D129" s="354"/>
      <c r="E129" s="356"/>
      <c r="F129" s="313" t="s">
        <v>418</v>
      </c>
      <c r="G129" s="372"/>
      <c r="H129" s="353"/>
      <c r="I129" s="354"/>
      <c r="J129" s="354"/>
      <c r="K129" s="354"/>
      <c r="L129" s="374"/>
      <c r="M129" s="367"/>
      <c r="N129" s="466">
        <v>81707.38</v>
      </c>
      <c r="O129" s="284">
        <v>44277</v>
      </c>
      <c r="P129" s="291">
        <v>44330</v>
      </c>
      <c r="Q129" s="290">
        <f t="shared" si="6"/>
        <v>436.93786096256684</v>
      </c>
      <c r="R129" s="285" t="s">
        <v>34</v>
      </c>
      <c r="S129" s="48">
        <v>187</v>
      </c>
      <c r="T129" s="335">
        <f>U129*100%/N129</f>
        <v>1</v>
      </c>
      <c r="U129" s="294">
        <v>81707.38</v>
      </c>
      <c r="V129" s="373"/>
      <c r="W129" s="373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119"/>
      <c r="AR129" s="119"/>
      <c r="AS129" s="119"/>
      <c r="AT129" s="119"/>
      <c r="AU129" s="119"/>
      <c r="AV129" s="119"/>
      <c r="AW129" s="119"/>
      <c r="AX129" s="119"/>
      <c r="AY129" s="119"/>
      <c r="AZ129" s="119"/>
      <c r="BA129" s="119"/>
      <c r="BB129" s="119"/>
      <c r="BC129" s="119"/>
      <c r="BD129" s="119"/>
      <c r="BE129" s="119"/>
      <c r="BF129" s="119"/>
      <c r="BG129" s="119"/>
      <c r="BH129" s="119"/>
      <c r="BI129" s="119"/>
      <c r="BJ129" s="119"/>
      <c r="BK129" s="119"/>
      <c r="BL129" s="119"/>
      <c r="BM129" s="119"/>
      <c r="BN129" s="119"/>
      <c r="BO129" s="119"/>
      <c r="BP129" s="119"/>
      <c r="BQ129" s="119"/>
      <c r="BR129" s="119"/>
      <c r="BS129" s="119"/>
      <c r="BT129" s="119"/>
      <c r="BU129" s="119"/>
      <c r="BV129" s="119"/>
      <c r="BW129" s="119"/>
      <c r="BX129" s="119"/>
      <c r="BY129" s="119"/>
      <c r="BZ129" s="119"/>
      <c r="CA129" s="119"/>
      <c r="CB129" s="119"/>
      <c r="CC129" s="119"/>
      <c r="CD129" s="119"/>
      <c r="CE129" s="119"/>
      <c r="CF129" s="119"/>
      <c r="CG129" s="119"/>
      <c r="CH129" s="119"/>
      <c r="CI129" s="119"/>
      <c r="CJ129" s="119"/>
      <c r="CK129" s="119"/>
      <c r="CL129" s="119"/>
      <c r="CM129" s="119"/>
      <c r="CN129" s="119"/>
      <c r="CO129" s="119"/>
      <c r="CP129" s="119"/>
      <c r="CQ129" s="119"/>
      <c r="CR129" s="119"/>
      <c r="CS129" s="119"/>
      <c r="CT129" s="119"/>
      <c r="CU129" s="119"/>
      <c r="CV129" s="119"/>
      <c r="CW129" s="119"/>
      <c r="CX129" s="119"/>
      <c r="CY129" s="119"/>
      <c r="CZ129" s="119"/>
      <c r="DA129" s="119"/>
      <c r="DB129" s="119"/>
      <c r="DC129" s="119"/>
      <c r="DD129" s="119"/>
      <c r="DE129" s="119"/>
      <c r="DF129" s="119"/>
      <c r="DG129" s="119"/>
      <c r="DH129" s="119"/>
      <c r="DI129" s="119"/>
      <c r="DJ129" s="119"/>
      <c r="DK129" s="119"/>
      <c r="DL129" s="119"/>
      <c r="DM129" s="119"/>
      <c r="DN129" s="119"/>
      <c r="DO129" s="119"/>
      <c r="DP129" s="119"/>
      <c r="DQ129" s="119"/>
      <c r="DR129" s="119"/>
      <c r="DS129" s="119"/>
      <c r="DT129" s="119"/>
      <c r="DU129" s="119"/>
      <c r="DV129" s="119"/>
      <c r="DW129" s="119"/>
      <c r="DX129" s="119"/>
      <c r="DY129" s="119"/>
      <c r="DZ129" s="119"/>
      <c r="EA129" s="119"/>
      <c r="EB129" s="119"/>
      <c r="EC129" s="119"/>
      <c r="ED129" s="119"/>
      <c r="EE129" s="119"/>
      <c r="EF129" s="119"/>
      <c r="EG129" s="119"/>
      <c r="EH129" s="119"/>
      <c r="EI129" s="119"/>
      <c r="EJ129" s="119"/>
      <c r="EK129" s="119"/>
      <c r="EL129" s="119"/>
      <c r="EM129" s="119"/>
      <c r="EN129" s="119"/>
      <c r="EO129" s="119"/>
      <c r="EP129" s="119"/>
      <c r="EQ129" s="119"/>
      <c r="ER129" s="119"/>
      <c r="ES129" s="119"/>
      <c r="ET129" s="119"/>
      <c r="EU129" s="119"/>
      <c r="EV129" s="119"/>
      <c r="EW129" s="119"/>
      <c r="EX129" s="119"/>
      <c r="EY129" s="119"/>
      <c r="EZ129" s="119"/>
      <c r="FA129" s="119"/>
      <c r="FB129" s="119"/>
      <c r="FC129" s="119"/>
      <c r="FD129" s="119"/>
      <c r="FE129" s="119"/>
      <c r="FF129" s="119"/>
      <c r="FG129" s="119"/>
      <c r="FH129" s="119"/>
      <c r="FI129" s="119"/>
      <c r="FJ129" s="119"/>
      <c r="FK129" s="119"/>
      <c r="FL129" s="119"/>
      <c r="FM129" s="119"/>
      <c r="FN129" s="119"/>
      <c r="FO129" s="119"/>
      <c r="FP129" s="119"/>
      <c r="FQ129" s="119"/>
      <c r="FR129" s="119"/>
      <c r="FS129" s="119"/>
      <c r="FT129" s="119"/>
      <c r="FU129" s="119"/>
      <c r="FV129" s="119"/>
      <c r="FW129" s="119"/>
      <c r="FX129" s="119"/>
      <c r="FY129" s="119"/>
      <c r="FZ129" s="119"/>
      <c r="GA129" s="119"/>
      <c r="GB129" s="119"/>
      <c r="GC129" s="119"/>
      <c r="GD129" s="119"/>
      <c r="GE129" s="119"/>
      <c r="GF129" s="119"/>
      <c r="GG129" s="119"/>
      <c r="GH129" s="119"/>
      <c r="GI129" s="119"/>
      <c r="GJ129" s="119"/>
      <c r="GK129" s="119"/>
      <c r="GL129" s="119"/>
      <c r="GM129" s="119"/>
      <c r="GN129" s="119"/>
      <c r="GO129" s="119"/>
      <c r="GP129" s="119"/>
      <c r="GQ129" s="119"/>
      <c r="GR129" s="119"/>
      <c r="GS129" s="119"/>
      <c r="GT129" s="119"/>
      <c r="GU129" s="119"/>
      <c r="GV129" s="119"/>
      <c r="GW129" s="119"/>
      <c r="GX129" s="119"/>
      <c r="GY129" s="119"/>
      <c r="GZ129" s="119"/>
      <c r="HA129" s="119"/>
      <c r="HB129" s="119"/>
      <c r="HC129" s="119"/>
      <c r="HD129" s="119"/>
      <c r="HE129" s="119"/>
      <c r="HF129" s="119"/>
      <c r="HG129" s="119"/>
      <c r="HH129" s="119"/>
      <c r="HI129" s="119"/>
      <c r="HJ129" s="119"/>
      <c r="HK129" s="119"/>
      <c r="HL129" s="119"/>
      <c r="HM129" s="119"/>
      <c r="HN129" s="119"/>
      <c r="HO129" s="119"/>
      <c r="HP129" s="119"/>
      <c r="HQ129" s="119"/>
      <c r="HR129" s="119"/>
      <c r="HS129" s="119"/>
      <c r="HT129" s="119"/>
      <c r="HU129" s="119"/>
      <c r="HV129" s="119"/>
      <c r="HW129" s="119"/>
      <c r="HX129" s="119"/>
      <c r="HY129" s="119"/>
      <c r="HZ129" s="119"/>
      <c r="IA129" s="119"/>
      <c r="IB129" s="119"/>
      <c r="IC129" s="119"/>
      <c r="ID129" s="119"/>
      <c r="IE129" s="119"/>
      <c r="IF129" s="119"/>
      <c r="IG129" s="119"/>
      <c r="IH129" s="119"/>
      <c r="II129" s="119"/>
      <c r="IJ129" s="119"/>
      <c r="IK129" s="119"/>
      <c r="IL129" s="119"/>
      <c r="IM129" s="119"/>
      <c r="IN129" s="119"/>
      <c r="IO129" s="119"/>
      <c r="IP129" s="119"/>
      <c r="IQ129" s="119"/>
      <c r="IR129" s="119"/>
      <c r="IS129" s="119"/>
      <c r="IT129" s="119"/>
      <c r="IU129" s="119"/>
      <c r="IV129" s="119"/>
      <c r="IW129" s="119"/>
      <c r="IX129" s="119"/>
      <c r="IY129" s="119"/>
      <c r="IZ129" s="119"/>
      <c r="JA129" s="119"/>
      <c r="JB129" s="119"/>
      <c r="JC129" s="119"/>
      <c r="JD129" s="119"/>
      <c r="JE129" s="119"/>
      <c r="JF129" s="119"/>
      <c r="JG129" s="119"/>
    </row>
    <row r="130" spans="1:267" s="117" customFormat="1" ht="69" customHeight="1" x14ac:dyDescent="0.2">
      <c r="A130" s="281">
        <v>68</v>
      </c>
      <c r="B130" s="281" t="s">
        <v>361</v>
      </c>
      <c r="C130" s="288" t="s">
        <v>47</v>
      </c>
      <c r="D130" s="288" t="s">
        <v>419</v>
      </c>
      <c r="E130" s="296" t="s">
        <v>420</v>
      </c>
      <c r="F130" s="313" t="s">
        <v>421</v>
      </c>
      <c r="G130" s="286" t="s">
        <v>29</v>
      </c>
      <c r="H130" s="281" t="s">
        <v>45</v>
      </c>
      <c r="I130" s="288" t="s">
        <v>35</v>
      </c>
      <c r="J130" s="288" t="s">
        <v>47</v>
      </c>
      <c r="K130" s="288" t="s">
        <v>35</v>
      </c>
      <c r="L130" s="295">
        <v>250</v>
      </c>
      <c r="M130" s="283" t="s">
        <v>31</v>
      </c>
      <c r="N130" s="280">
        <v>136900.17000000001</v>
      </c>
      <c r="O130" s="368">
        <v>44284</v>
      </c>
      <c r="P130" s="371">
        <v>44330</v>
      </c>
      <c r="Q130" s="378">
        <f t="shared" si="6"/>
        <v>912.66780000000006</v>
      </c>
      <c r="R130" s="369" t="s">
        <v>34</v>
      </c>
      <c r="S130" s="48">
        <v>150</v>
      </c>
      <c r="T130" s="468">
        <f>U130*100%/136900.17</f>
        <v>1</v>
      </c>
      <c r="U130" s="421">
        <v>136900.17000000001</v>
      </c>
      <c r="V130" s="334" t="s">
        <v>422</v>
      </c>
      <c r="W130" s="334" t="s">
        <v>423</v>
      </c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  <c r="AV130" s="119"/>
      <c r="AW130" s="119"/>
      <c r="AX130" s="119"/>
      <c r="AY130" s="119"/>
      <c r="AZ130" s="119"/>
      <c r="BA130" s="119"/>
      <c r="BB130" s="119"/>
      <c r="BC130" s="119"/>
      <c r="BD130" s="119"/>
      <c r="BE130" s="119"/>
      <c r="BF130" s="119"/>
      <c r="BG130" s="119"/>
      <c r="BH130" s="119"/>
      <c r="BI130" s="119"/>
      <c r="BJ130" s="119"/>
      <c r="BK130" s="119"/>
      <c r="BL130" s="119"/>
      <c r="BM130" s="119"/>
      <c r="BN130" s="119"/>
      <c r="BO130" s="119"/>
      <c r="BP130" s="119"/>
      <c r="BQ130" s="119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19"/>
      <c r="CB130" s="119"/>
      <c r="CC130" s="119"/>
      <c r="CD130" s="119"/>
      <c r="CE130" s="119"/>
      <c r="CF130" s="119"/>
      <c r="CG130" s="119"/>
      <c r="CH130" s="119"/>
      <c r="CI130" s="119"/>
      <c r="CJ130" s="119"/>
      <c r="CK130" s="119"/>
      <c r="CL130" s="119"/>
      <c r="CM130" s="119"/>
      <c r="CN130" s="119"/>
      <c r="CO130" s="119"/>
      <c r="CP130" s="119"/>
      <c r="CQ130" s="119"/>
      <c r="CR130" s="119"/>
      <c r="CS130" s="119"/>
      <c r="CT130" s="119"/>
      <c r="CU130" s="119"/>
      <c r="CV130" s="119"/>
      <c r="CW130" s="119"/>
      <c r="CX130" s="119"/>
      <c r="CY130" s="119"/>
      <c r="CZ130" s="119"/>
      <c r="DA130" s="119"/>
      <c r="DB130" s="119"/>
      <c r="DC130" s="119"/>
      <c r="DD130" s="119"/>
      <c r="DE130" s="119"/>
      <c r="DF130" s="119"/>
      <c r="DG130" s="119"/>
      <c r="DH130" s="119"/>
      <c r="DI130" s="119"/>
      <c r="DJ130" s="119"/>
      <c r="DK130" s="119"/>
      <c r="DL130" s="119"/>
      <c r="DM130" s="119"/>
      <c r="DN130" s="119"/>
      <c r="DO130" s="119"/>
      <c r="DP130" s="119"/>
      <c r="DQ130" s="119"/>
      <c r="DR130" s="119"/>
      <c r="DS130" s="119"/>
      <c r="DT130" s="119"/>
      <c r="DU130" s="119"/>
      <c r="DV130" s="119"/>
      <c r="DW130" s="119"/>
      <c r="DX130" s="119"/>
      <c r="DY130" s="119"/>
      <c r="DZ130" s="119"/>
      <c r="EA130" s="119"/>
      <c r="EB130" s="119"/>
      <c r="EC130" s="119"/>
      <c r="ED130" s="119"/>
      <c r="EE130" s="119"/>
      <c r="EF130" s="119"/>
      <c r="EG130" s="119"/>
      <c r="EH130" s="119"/>
      <c r="EI130" s="119"/>
      <c r="EJ130" s="119"/>
      <c r="EK130" s="119"/>
      <c r="EL130" s="119"/>
      <c r="EM130" s="119"/>
      <c r="EN130" s="119"/>
      <c r="EO130" s="119"/>
      <c r="EP130" s="119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19"/>
      <c r="FA130" s="119"/>
      <c r="FB130" s="119"/>
      <c r="FC130" s="119"/>
      <c r="FD130" s="119"/>
      <c r="FE130" s="119"/>
      <c r="FF130" s="119"/>
      <c r="FG130" s="119"/>
      <c r="FH130" s="119"/>
      <c r="FI130" s="119"/>
      <c r="FJ130" s="119"/>
      <c r="FK130" s="119"/>
      <c r="FL130" s="119"/>
      <c r="FM130" s="119"/>
      <c r="FN130" s="119"/>
      <c r="FO130" s="119"/>
      <c r="FP130" s="119"/>
      <c r="FQ130" s="119"/>
      <c r="FR130" s="119"/>
      <c r="FS130" s="119"/>
      <c r="FT130" s="119"/>
      <c r="FU130" s="119"/>
      <c r="FV130" s="119"/>
      <c r="FW130" s="119"/>
      <c r="FX130" s="119"/>
      <c r="FY130" s="119"/>
      <c r="FZ130" s="119"/>
      <c r="GA130" s="119"/>
      <c r="GB130" s="119"/>
      <c r="GC130" s="119"/>
      <c r="GD130" s="119"/>
      <c r="GE130" s="119"/>
      <c r="GF130" s="119"/>
      <c r="GG130" s="119"/>
      <c r="GH130" s="119"/>
      <c r="GI130" s="119"/>
      <c r="GJ130" s="119"/>
      <c r="GK130" s="119"/>
      <c r="GL130" s="119"/>
      <c r="GM130" s="119"/>
      <c r="GN130" s="119"/>
      <c r="GO130" s="119"/>
      <c r="GP130" s="119"/>
      <c r="GQ130" s="119"/>
      <c r="GR130" s="119"/>
      <c r="GS130" s="119"/>
      <c r="GT130" s="119"/>
      <c r="GU130" s="119"/>
      <c r="GV130" s="119"/>
      <c r="GW130" s="119"/>
      <c r="GX130" s="119"/>
      <c r="GY130" s="119"/>
      <c r="GZ130" s="119"/>
      <c r="HA130" s="119"/>
      <c r="HB130" s="119"/>
      <c r="HC130" s="119"/>
      <c r="HD130" s="119"/>
      <c r="HE130" s="119"/>
      <c r="HF130" s="119"/>
      <c r="HG130" s="119"/>
      <c r="HH130" s="119"/>
      <c r="HI130" s="119"/>
      <c r="HJ130" s="119"/>
      <c r="HK130" s="119"/>
      <c r="HL130" s="119"/>
      <c r="HM130" s="119"/>
      <c r="HN130" s="119"/>
      <c r="HO130" s="119"/>
      <c r="HP130" s="119"/>
      <c r="HQ130" s="119"/>
      <c r="HR130" s="119"/>
      <c r="HS130" s="119"/>
      <c r="HT130" s="119"/>
      <c r="HU130" s="119"/>
      <c r="HV130" s="119"/>
      <c r="HW130" s="119"/>
      <c r="HX130" s="119"/>
      <c r="HY130" s="119"/>
      <c r="HZ130" s="119"/>
      <c r="IA130" s="119"/>
      <c r="IB130" s="119"/>
      <c r="IC130" s="119"/>
      <c r="ID130" s="119"/>
      <c r="IE130" s="119"/>
      <c r="IF130" s="119"/>
      <c r="IG130" s="119"/>
      <c r="IH130" s="119"/>
      <c r="II130" s="119"/>
      <c r="IJ130" s="119"/>
      <c r="IK130" s="119"/>
      <c r="IL130" s="119"/>
      <c r="IM130" s="119"/>
      <c r="IN130" s="119"/>
      <c r="IO130" s="119"/>
      <c r="IP130" s="119"/>
      <c r="IQ130" s="119"/>
      <c r="IR130" s="119"/>
      <c r="IS130" s="119"/>
      <c r="IT130" s="119"/>
      <c r="IU130" s="119"/>
      <c r="IV130" s="119"/>
      <c r="IW130" s="119"/>
      <c r="IX130" s="119"/>
      <c r="IY130" s="119"/>
      <c r="IZ130" s="119"/>
      <c r="JA130" s="119"/>
      <c r="JB130" s="119"/>
      <c r="JC130" s="119"/>
      <c r="JD130" s="119"/>
      <c r="JE130" s="119"/>
      <c r="JF130" s="119"/>
      <c r="JG130" s="119"/>
    </row>
    <row r="131" spans="1:267" s="117" customFormat="1" ht="69" customHeight="1" x14ac:dyDescent="0.2">
      <c r="A131" s="281">
        <v>69</v>
      </c>
      <c r="B131" s="281" t="s">
        <v>361</v>
      </c>
      <c r="C131" s="288" t="s">
        <v>47</v>
      </c>
      <c r="D131" s="288" t="s">
        <v>424</v>
      </c>
      <c r="E131" s="296" t="s">
        <v>425</v>
      </c>
      <c r="F131" s="313" t="s">
        <v>426</v>
      </c>
      <c r="G131" s="286" t="s">
        <v>29</v>
      </c>
      <c r="H131" s="281" t="s">
        <v>55</v>
      </c>
      <c r="I131" s="288" t="s">
        <v>33</v>
      </c>
      <c r="J131" s="288" t="s">
        <v>47</v>
      </c>
      <c r="K131" s="288" t="s">
        <v>33</v>
      </c>
      <c r="L131" s="295">
        <v>150</v>
      </c>
      <c r="M131" s="283" t="s">
        <v>31</v>
      </c>
      <c r="N131" s="280"/>
      <c r="O131" s="368"/>
      <c r="P131" s="371"/>
      <c r="Q131" s="378"/>
      <c r="R131" s="369"/>
      <c r="S131" s="48">
        <v>150</v>
      </c>
      <c r="T131" s="464"/>
      <c r="U131" s="422"/>
      <c r="V131" s="334" t="s">
        <v>427</v>
      </c>
      <c r="W131" s="334" t="s">
        <v>428</v>
      </c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19"/>
      <c r="AR131" s="119"/>
      <c r="AS131" s="119"/>
      <c r="AT131" s="119"/>
      <c r="AU131" s="119"/>
      <c r="AV131" s="119"/>
      <c r="AW131" s="119"/>
      <c r="AX131" s="119"/>
      <c r="AY131" s="119"/>
      <c r="AZ131" s="119"/>
      <c r="BA131" s="119"/>
      <c r="BB131" s="119"/>
      <c r="BC131" s="119"/>
      <c r="BD131" s="119"/>
      <c r="BE131" s="119"/>
      <c r="BF131" s="119"/>
      <c r="BG131" s="119"/>
      <c r="BH131" s="119"/>
      <c r="BI131" s="119"/>
      <c r="BJ131" s="119"/>
      <c r="BK131" s="119"/>
      <c r="BL131" s="119"/>
      <c r="BM131" s="119"/>
      <c r="BN131" s="119"/>
      <c r="BO131" s="119"/>
      <c r="BP131" s="119"/>
      <c r="BQ131" s="119"/>
      <c r="BR131" s="119"/>
      <c r="BS131" s="119"/>
      <c r="BT131" s="119"/>
      <c r="BU131" s="119"/>
      <c r="BV131" s="119"/>
      <c r="BW131" s="119"/>
      <c r="BX131" s="119"/>
      <c r="BY131" s="119"/>
      <c r="BZ131" s="119"/>
      <c r="CA131" s="119"/>
      <c r="CB131" s="119"/>
      <c r="CC131" s="119"/>
      <c r="CD131" s="119"/>
      <c r="CE131" s="119"/>
      <c r="CF131" s="119"/>
      <c r="CG131" s="119"/>
      <c r="CH131" s="119"/>
      <c r="CI131" s="119"/>
      <c r="CJ131" s="119"/>
      <c r="CK131" s="119"/>
      <c r="CL131" s="119"/>
      <c r="CM131" s="119"/>
      <c r="CN131" s="119"/>
      <c r="CO131" s="119"/>
      <c r="CP131" s="119"/>
      <c r="CQ131" s="119"/>
      <c r="CR131" s="119"/>
      <c r="CS131" s="119"/>
      <c r="CT131" s="119"/>
      <c r="CU131" s="119"/>
      <c r="CV131" s="119"/>
      <c r="CW131" s="119"/>
      <c r="CX131" s="119"/>
      <c r="CY131" s="119"/>
      <c r="CZ131" s="119"/>
      <c r="DA131" s="119"/>
      <c r="DB131" s="119"/>
      <c r="DC131" s="119"/>
      <c r="DD131" s="119"/>
      <c r="DE131" s="119"/>
      <c r="DF131" s="119"/>
      <c r="DG131" s="119"/>
      <c r="DH131" s="119"/>
      <c r="DI131" s="119"/>
      <c r="DJ131" s="119"/>
      <c r="DK131" s="119"/>
      <c r="DL131" s="119"/>
      <c r="DM131" s="119"/>
      <c r="DN131" s="119"/>
      <c r="DO131" s="119"/>
      <c r="DP131" s="119"/>
      <c r="DQ131" s="119"/>
      <c r="DR131" s="119"/>
      <c r="DS131" s="119"/>
      <c r="DT131" s="119"/>
      <c r="DU131" s="119"/>
      <c r="DV131" s="119"/>
      <c r="DW131" s="119"/>
      <c r="DX131" s="119"/>
      <c r="DY131" s="119"/>
      <c r="DZ131" s="119"/>
      <c r="EA131" s="119"/>
      <c r="EB131" s="119"/>
      <c r="EC131" s="119"/>
      <c r="ED131" s="119"/>
      <c r="EE131" s="119"/>
      <c r="EF131" s="119"/>
      <c r="EG131" s="119"/>
      <c r="EH131" s="119"/>
      <c r="EI131" s="119"/>
      <c r="EJ131" s="119"/>
      <c r="EK131" s="119"/>
      <c r="EL131" s="119"/>
      <c r="EM131" s="119"/>
      <c r="EN131" s="119"/>
      <c r="EO131" s="119"/>
      <c r="EP131" s="119"/>
      <c r="EQ131" s="119"/>
      <c r="ER131" s="119"/>
      <c r="ES131" s="119"/>
      <c r="ET131" s="119"/>
      <c r="EU131" s="119"/>
      <c r="EV131" s="119"/>
      <c r="EW131" s="119"/>
      <c r="EX131" s="119"/>
      <c r="EY131" s="119"/>
      <c r="EZ131" s="119"/>
      <c r="FA131" s="119"/>
      <c r="FB131" s="119"/>
      <c r="FC131" s="119"/>
      <c r="FD131" s="119"/>
      <c r="FE131" s="119"/>
      <c r="FF131" s="119"/>
      <c r="FG131" s="119"/>
      <c r="FH131" s="119"/>
      <c r="FI131" s="119"/>
      <c r="FJ131" s="119"/>
      <c r="FK131" s="119"/>
      <c r="FL131" s="119"/>
      <c r="FM131" s="119"/>
      <c r="FN131" s="119"/>
      <c r="FO131" s="119"/>
      <c r="FP131" s="119"/>
      <c r="FQ131" s="119"/>
      <c r="FR131" s="119"/>
      <c r="FS131" s="119"/>
      <c r="FT131" s="119"/>
      <c r="FU131" s="119"/>
      <c r="FV131" s="119"/>
      <c r="FW131" s="119"/>
      <c r="FX131" s="119"/>
      <c r="FY131" s="119"/>
      <c r="FZ131" s="119"/>
      <c r="GA131" s="119"/>
      <c r="GB131" s="119"/>
      <c r="GC131" s="119"/>
      <c r="GD131" s="119"/>
      <c r="GE131" s="119"/>
      <c r="GF131" s="119"/>
      <c r="GG131" s="119"/>
      <c r="GH131" s="119"/>
      <c r="GI131" s="119"/>
      <c r="GJ131" s="119"/>
      <c r="GK131" s="119"/>
      <c r="GL131" s="119"/>
      <c r="GM131" s="119"/>
      <c r="GN131" s="119"/>
      <c r="GO131" s="119"/>
      <c r="GP131" s="119"/>
      <c r="GQ131" s="119"/>
      <c r="GR131" s="119"/>
      <c r="GS131" s="119"/>
      <c r="GT131" s="119"/>
      <c r="GU131" s="119"/>
      <c r="GV131" s="119"/>
      <c r="GW131" s="119"/>
      <c r="GX131" s="119"/>
      <c r="GY131" s="119"/>
      <c r="GZ131" s="119"/>
      <c r="HA131" s="119"/>
      <c r="HB131" s="119"/>
      <c r="HC131" s="119"/>
      <c r="HD131" s="119"/>
      <c r="HE131" s="119"/>
      <c r="HF131" s="119"/>
      <c r="HG131" s="119"/>
      <c r="HH131" s="119"/>
      <c r="HI131" s="119"/>
      <c r="HJ131" s="119"/>
      <c r="HK131" s="119"/>
      <c r="HL131" s="119"/>
      <c r="HM131" s="119"/>
      <c r="HN131" s="119"/>
      <c r="HO131" s="119"/>
      <c r="HP131" s="119"/>
      <c r="HQ131" s="119"/>
      <c r="HR131" s="119"/>
      <c r="HS131" s="119"/>
      <c r="HT131" s="119"/>
      <c r="HU131" s="119"/>
      <c r="HV131" s="119"/>
      <c r="HW131" s="119"/>
      <c r="HX131" s="119"/>
      <c r="HY131" s="119"/>
      <c r="HZ131" s="119"/>
      <c r="IA131" s="119"/>
      <c r="IB131" s="119"/>
      <c r="IC131" s="119"/>
      <c r="ID131" s="119"/>
      <c r="IE131" s="119"/>
      <c r="IF131" s="119"/>
      <c r="IG131" s="119"/>
      <c r="IH131" s="119"/>
      <c r="II131" s="119"/>
      <c r="IJ131" s="119"/>
      <c r="IK131" s="119"/>
      <c r="IL131" s="119"/>
      <c r="IM131" s="119"/>
      <c r="IN131" s="119"/>
      <c r="IO131" s="119"/>
      <c r="IP131" s="119"/>
      <c r="IQ131" s="119"/>
      <c r="IR131" s="119"/>
      <c r="IS131" s="119"/>
      <c r="IT131" s="119"/>
      <c r="IU131" s="119"/>
      <c r="IV131" s="119"/>
      <c r="IW131" s="119"/>
      <c r="IX131" s="119"/>
      <c r="IY131" s="119"/>
      <c r="IZ131" s="119"/>
      <c r="JA131" s="119"/>
      <c r="JB131" s="119"/>
      <c r="JC131" s="119"/>
      <c r="JD131" s="119"/>
      <c r="JE131" s="119"/>
      <c r="JF131" s="119"/>
      <c r="JG131" s="119"/>
    </row>
    <row r="132" spans="1:267" s="117" customFormat="1" ht="69" customHeight="1" x14ac:dyDescent="0.2">
      <c r="A132" s="353">
        <v>70</v>
      </c>
      <c r="B132" s="353" t="s">
        <v>361</v>
      </c>
      <c r="C132" s="354" t="s">
        <v>47</v>
      </c>
      <c r="D132" s="354" t="s">
        <v>429</v>
      </c>
      <c r="E132" s="356" t="s">
        <v>430</v>
      </c>
      <c r="F132" s="313" t="s">
        <v>431</v>
      </c>
      <c r="G132" s="372" t="s">
        <v>29</v>
      </c>
      <c r="H132" s="353" t="s">
        <v>48</v>
      </c>
      <c r="I132" s="354" t="s">
        <v>37</v>
      </c>
      <c r="J132" s="354" t="s">
        <v>47</v>
      </c>
      <c r="K132" s="354" t="s">
        <v>37</v>
      </c>
      <c r="L132" s="374">
        <v>350</v>
      </c>
      <c r="M132" s="367" t="s">
        <v>31</v>
      </c>
      <c r="N132" s="280"/>
      <c r="O132" s="368"/>
      <c r="P132" s="371"/>
      <c r="Q132" s="378"/>
      <c r="R132" s="369"/>
      <c r="S132" s="48">
        <v>100</v>
      </c>
      <c r="T132" s="469"/>
      <c r="U132" s="392"/>
      <c r="V132" s="373" t="s">
        <v>432</v>
      </c>
      <c r="W132" s="373" t="s">
        <v>433</v>
      </c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19"/>
      <c r="AR132" s="119"/>
      <c r="AS132" s="119"/>
      <c r="AT132" s="119"/>
      <c r="AU132" s="119"/>
      <c r="AV132" s="119"/>
      <c r="AW132" s="119"/>
      <c r="AX132" s="119"/>
      <c r="AY132" s="119"/>
      <c r="AZ132" s="119"/>
      <c r="BA132" s="119"/>
      <c r="BB132" s="119"/>
      <c r="BC132" s="119"/>
      <c r="BD132" s="119"/>
      <c r="BE132" s="119"/>
      <c r="BF132" s="119"/>
      <c r="BG132" s="119"/>
      <c r="BH132" s="119"/>
      <c r="BI132" s="119"/>
      <c r="BJ132" s="119"/>
      <c r="BK132" s="119"/>
      <c r="BL132" s="119"/>
      <c r="BM132" s="119"/>
      <c r="BN132" s="119"/>
      <c r="BO132" s="119"/>
      <c r="BP132" s="119"/>
      <c r="BQ132" s="119"/>
      <c r="BR132" s="119"/>
      <c r="BS132" s="119"/>
      <c r="BT132" s="119"/>
      <c r="BU132" s="119"/>
      <c r="BV132" s="119"/>
      <c r="BW132" s="119"/>
      <c r="BX132" s="119"/>
      <c r="BY132" s="119"/>
      <c r="BZ132" s="119"/>
      <c r="CA132" s="119"/>
      <c r="CB132" s="119"/>
      <c r="CC132" s="119"/>
      <c r="CD132" s="119"/>
      <c r="CE132" s="119"/>
      <c r="CF132" s="119"/>
      <c r="CG132" s="119"/>
      <c r="CH132" s="119"/>
      <c r="CI132" s="119"/>
      <c r="CJ132" s="119"/>
      <c r="CK132" s="119"/>
      <c r="CL132" s="119"/>
      <c r="CM132" s="119"/>
      <c r="CN132" s="119"/>
      <c r="CO132" s="119"/>
      <c r="CP132" s="119"/>
      <c r="CQ132" s="119"/>
      <c r="CR132" s="119"/>
      <c r="CS132" s="119"/>
      <c r="CT132" s="119"/>
      <c r="CU132" s="119"/>
      <c r="CV132" s="119"/>
      <c r="CW132" s="119"/>
      <c r="CX132" s="119"/>
      <c r="CY132" s="119"/>
      <c r="CZ132" s="119"/>
      <c r="DA132" s="119"/>
      <c r="DB132" s="119"/>
      <c r="DC132" s="119"/>
      <c r="DD132" s="119"/>
      <c r="DE132" s="119"/>
      <c r="DF132" s="119"/>
      <c r="DG132" s="119"/>
      <c r="DH132" s="119"/>
      <c r="DI132" s="119"/>
      <c r="DJ132" s="119"/>
      <c r="DK132" s="119"/>
      <c r="DL132" s="119"/>
      <c r="DM132" s="119"/>
      <c r="DN132" s="119"/>
      <c r="DO132" s="119"/>
      <c r="DP132" s="119"/>
      <c r="DQ132" s="119"/>
      <c r="DR132" s="119"/>
      <c r="DS132" s="119"/>
      <c r="DT132" s="119"/>
      <c r="DU132" s="119"/>
      <c r="DV132" s="119"/>
      <c r="DW132" s="119"/>
      <c r="DX132" s="119"/>
      <c r="DY132" s="119"/>
      <c r="DZ132" s="119"/>
      <c r="EA132" s="119"/>
      <c r="EB132" s="119"/>
      <c r="EC132" s="119"/>
      <c r="ED132" s="119"/>
      <c r="EE132" s="119"/>
      <c r="EF132" s="119"/>
      <c r="EG132" s="119"/>
      <c r="EH132" s="119"/>
      <c r="EI132" s="119"/>
      <c r="EJ132" s="119"/>
      <c r="EK132" s="119"/>
      <c r="EL132" s="119"/>
      <c r="EM132" s="119"/>
      <c r="EN132" s="119"/>
      <c r="EO132" s="119"/>
      <c r="EP132" s="119"/>
      <c r="EQ132" s="119"/>
      <c r="ER132" s="119"/>
      <c r="ES132" s="119"/>
      <c r="ET132" s="119"/>
      <c r="EU132" s="119"/>
      <c r="EV132" s="119"/>
      <c r="EW132" s="119"/>
      <c r="EX132" s="119"/>
      <c r="EY132" s="119"/>
      <c r="EZ132" s="119"/>
      <c r="FA132" s="119"/>
      <c r="FB132" s="119"/>
      <c r="FC132" s="119"/>
      <c r="FD132" s="119"/>
      <c r="FE132" s="119"/>
      <c r="FF132" s="119"/>
      <c r="FG132" s="119"/>
      <c r="FH132" s="119"/>
      <c r="FI132" s="119"/>
      <c r="FJ132" s="119"/>
      <c r="FK132" s="119"/>
      <c r="FL132" s="119"/>
      <c r="FM132" s="119"/>
      <c r="FN132" s="119"/>
      <c r="FO132" s="119"/>
      <c r="FP132" s="119"/>
      <c r="FQ132" s="119"/>
      <c r="FR132" s="119"/>
      <c r="FS132" s="119"/>
      <c r="FT132" s="119"/>
      <c r="FU132" s="119"/>
      <c r="FV132" s="119"/>
      <c r="FW132" s="119"/>
      <c r="FX132" s="119"/>
      <c r="FY132" s="119"/>
      <c r="FZ132" s="119"/>
      <c r="GA132" s="119"/>
      <c r="GB132" s="119"/>
      <c r="GC132" s="119"/>
      <c r="GD132" s="119"/>
      <c r="GE132" s="119"/>
      <c r="GF132" s="119"/>
      <c r="GG132" s="119"/>
      <c r="GH132" s="119"/>
      <c r="GI132" s="119"/>
      <c r="GJ132" s="119"/>
      <c r="GK132" s="119"/>
      <c r="GL132" s="119"/>
      <c r="GM132" s="119"/>
      <c r="GN132" s="119"/>
      <c r="GO132" s="119"/>
      <c r="GP132" s="119"/>
      <c r="GQ132" s="119"/>
      <c r="GR132" s="119"/>
      <c r="GS132" s="119"/>
      <c r="GT132" s="119"/>
      <c r="GU132" s="119"/>
      <c r="GV132" s="119"/>
      <c r="GW132" s="119"/>
      <c r="GX132" s="119"/>
      <c r="GY132" s="119"/>
      <c r="GZ132" s="119"/>
      <c r="HA132" s="119"/>
      <c r="HB132" s="119"/>
      <c r="HC132" s="119"/>
      <c r="HD132" s="119"/>
      <c r="HE132" s="119"/>
      <c r="HF132" s="119"/>
      <c r="HG132" s="119"/>
      <c r="HH132" s="119"/>
      <c r="HI132" s="119"/>
      <c r="HJ132" s="119"/>
      <c r="HK132" s="119"/>
      <c r="HL132" s="119"/>
      <c r="HM132" s="119"/>
      <c r="HN132" s="119"/>
      <c r="HO132" s="119"/>
      <c r="HP132" s="119"/>
      <c r="HQ132" s="119"/>
      <c r="HR132" s="119"/>
      <c r="HS132" s="119"/>
      <c r="HT132" s="119"/>
      <c r="HU132" s="119"/>
      <c r="HV132" s="119"/>
      <c r="HW132" s="119"/>
      <c r="HX132" s="119"/>
      <c r="HY132" s="119"/>
      <c r="HZ132" s="119"/>
      <c r="IA132" s="119"/>
      <c r="IB132" s="119"/>
      <c r="IC132" s="119"/>
      <c r="ID132" s="119"/>
      <c r="IE132" s="119"/>
      <c r="IF132" s="119"/>
      <c r="IG132" s="119"/>
      <c r="IH132" s="119"/>
      <c r="II132" s="119"/>
      <c r="IJ132" s="119"/>
      <c r="IK132" s="119"/>
      <c r="IL132" s="119"/>
      <c r="IM132" s="119"/>
      <c r="IN132" s="119"/>
      <c r="IO132" s="119"/>
      <c r="IP132" s="119"/>
      <c r="IQ132" s="119"/>
      <c r="IR132" s="119"/>
      <c r="IS132" s="119"/>
      <c r="IT132" s="119"/>
      <c r="IU132" s="119"/>
      <c r="IV132" s="119"/>
      <c r="IW132" s="119"/>
      <c r="IX132" s="119"/>
      <c r="IY132" s="119"/>
      <c r="IZ132" s="119"/>
      <c r="JA132" s="119"/>
      <c r="JB132" s="119"/>
      <c r="JC132" s="119"/>
      <c r="JD132" s="119"/>
      <c r="JE132" s="119"/>
      <c r="JF132" s="119"/>
      <c r="JG132" s="119"/>
    </row>
    <row r="133" spans="1:267" s="117" customFormat="1" ht="69" customHeight="1" x14ac:dyDescent="0.2">
      <c r="A133" s="353"/>
      <c r="B133" s="353"/>
      <c r="C133" s="354"/>
      <c r="D133" s="354"/>
      <c r="E133" s="356"/>
      <c r="F133" s="313" t="s">
        <v>434</v>
      </c>
      <c r="G133" s="372"/>
      <c r="H133" s="353"/>
      <c r="I133" s="354"/>
      <c r="J133" s="354"/>
      <c r="K133" s="354"/>
      <c r="L133" s="374"/>
      <c r="M133" s="367"/>
      <c r="N133" s="466">
        <v>235098.09</v>
      </c>
      <c r="O133" s="284">
        <v>44281</v>
      </c>
      <c r="P133" s="291">
        <v>44344</v>
      </c>
      <c r="Q133" s="290">
        <f t="shared" ref="Q133:Q155" si="7">N133/S133</f>
        <v>167.92720714285713</v>
      </c>
      <c r="R133" s="285" t="s">
        <v>34</v>
      </c>
      <c r="S133" s="48">
        <v>1400</v>
      </c>
      <c r="T133" s="335">
        <f>U133*100%/N133</f>
        <v>1</v>
      </c>
      <c r="U133" s="294">
        <v>235098.09</v>
      </c>
      <c r="V133" s="373"/>
      <c r="W133" s="373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19"/>
      <c r="AR133" s="119"/>
      <c r="AS133" s="119"/>
      <c r="AT133" s="119"/>
      <c r="AU133" s="119"/>
      <c r="AV133" s="119"/>
      <c r="AW133" s="119"/>
      <c r="AX133" s="119"/>
      <c r="AY133" s="119"/>
      <c r="AZ133" s="119"/>
      <c r="BA133" s="119"/>
      <c r="BB133" s="119"/>
      <c r="BC133" s="119"/>
      <c r="BD133" s="119"/>
      <c r="BE133" s="119"/>
      <c r="BF133" s="119"/>
      <c r="BG133" s="119"/>
      <c r="BH133" s="119"/>
      <c r="BI133" s="119"/>
      <c r="BJ133" s="119"/>
      <c r="BK133" s="119"/>
      <c r="BL133" s="119"/>
      <c r="BM133" s="119"/>
      <c r="BN133" s="119"/>
      <c r="BO133" s="119"/>
      <c r="BP133" s="119"/>
      <c r="BQ133" s="119"/>
      <c r="BR133" s="119"/>
      <c r="BS133" s="119"/>
      <c r="BT133" s="119"/>
      <c r="BU133" s="119"/>
      <c r="BV133" s="119"/>
      <c r="BW133" s="119"/>
      <c r="BX133" s="119"/>
      <c r="BY133" s="119"/>
      <c r="BZ133" s="119"/>
      <c r="CA133" s="119"/>
      <c r="CB133" s="119"/>
      <c r="CC133" s="119"/>
      <c r="CD133" s="119"/>
      <c r="CE133" s="119"/>
      <c r="CF133" s="119"/>
      <c r="CG133" s="119"/>
      <c r="CH133" s="119"/>
      <c r="CI133" s="119"/>
      <c r="CJ133" s="119"/>
      <c r="CK133" s="119"/>
      <c r="CL133" s="119"/>
      <c r="CM133" s="119"/>
      <c r="CN133" s="119"/>
      <c r="CO133" s="119"/>
      <c r="CP133" s="119"/>
      <c r="CQ133" s="119"/>
      <c r="CR133" s="119"/>
      <c r="CS133" s="119"/>
      <c r="CT133" s="119"/>
      <c r="CU133" s="119"/>
      <c r="CV133" s="119"/>
      <c r="CW133" s="119"/>
      <c r="CX133" s="119"/>
      <c r="CY133" s="119"/>
      <c r="CZ133" s="119"/>
      <c r="DA133" s="119"/>
      <c r="DB133" s="119"/>
      <c r="DC133" s="119"/>
      <c r="DD133" s="119"/>
      <c r="DE133" s="119"/>
      <c r="DF133" s="119"/>
      <c r="DG133" s="119"/>
      <c r="DH133" s="119"/>
      <c r="DI133" s="119"/>
      <c r="DJ133" s="119"/>
      <c r="DK133" s="119"/>
      <c r="DL133" s="119"/>
      <c r="DM133" s="119"/>
      <c r="DN133" s="119"/>
      <c r="DO133" s="119"/>
      <c r="DP133" s="119"/>
      <c r="DQ133" s="119"/>
      <c r="DR133" s="119"/>
      <c r="DS133" s="119"/>
      <c r="DT133" s="119"/>
      <c r="DU133" s="119"/>
      <c r="DV133" s="119"/>
      <c r="DW133" s="119"/>
      <c r="DX133" s="119"/>
      <c r="DY133" s="119"/>
      <c r="DZ133" s="119"/>
      <c r="EA133" s="119"/>
      <c r="EB133" s="119"/>
      <c r="EC133" s="119"/>
      <c r="ED133" s="119"/>
      <c r="EE133" s="119"/>
      <c r="EF133" s="119"/>
      <c r="EG133" s="119"/>
      <c r="EH133" s="119"/>
      <c r="EI133" s="119"/>
      <c r="EJ133" s="119"/>
      <c r="EK133" s="119"/>
      <c r="EL133" s="119"/>
      <c r="EM133" s="119"/>
      <c r="EN133" s="119"/>
      <c r="EO133" s="119"/>
      <c r="EP133" s="119"/>
      <c r="EQ133" s="119"/>
      <c r="ER133" s="119"/>
      <c r="ES133" s="119"/>
      <c r="ET133" s="119"/>
      <c r="EU133" s="119"/>
      <c r="EV133" s="119"/>
      <c r="EW133" s="119"/>
      <c r="EX133" s="119"/>
      <c r="EY133" s="119"/>
      <c r="EZ133" s="119"/>
      <c r="FA133" s="119"/>
      <c r="FB133" s="119"/>
      <c r="FC133" s="119"/>
      <c r="FD133" s="119"/>
      <c r="FE133" s="119"/>
      <c r="FF133" s="119"/>
      <c r="FG133" s="119"/>
      <c r="FH133" s="119"/>
      <c r="FI133" s="119"/>
      <c r="FJ133" s="119"/>
      <c r="FK133" s="119"/>
      <c r="FL133" s="119"/>
      <c r="FM133" s="119"/>
      <c r="FN133" s="119"/>
      <c r="FO133" s="119"/>
      <c r="FP133" s="119"/>
      <c r="FQ133" s="119"/>
      <c r="FR133" s="119"/>
      <c r="FS133" s="119"/>
      <c r="FT133" s="119"/>
      <c r="FU133" s="119"/>
      <c r="FV133" s="119"/>
      <c r="FW133" s="119"/>
      <c r="FX133" s="119"/>
      <c r="FY133" s="119"/>
      <c r="FZ133" s="119"/>
      <c r="GA133" s="119"/>
      <c r="GB133" s="119"/>
      <c r="GC133" s="119"/>
      <c r="GD133" s="119"/>
      <c r="GE133" s="119"/>
      <c r="GF133" s="119"/>
      <c r="GG133" s="119"/>
      <c r="GH133" s="119"/>
      <c r="GI133" s="119"/>
      <c r="GJ133" s="119"/>
      <c r="GK133" s="119"/>
      <c r="GL133" s="119"/>
      <c r="GM133" s="119"/>
      <c r="GN133" s="119"/>
      <c r="GO133" s="119"/>
      <c r="GP133" s="119"/>
      <c r="GQ133" s="119"/>
      <c r="GR133" s="119"/>
      <c r="GS133" s="119"/>
      <c r="GT133" s="119"/>
      <c r="GU133" s="119"/>
      <c r="GV133" s="119"/>
      <c r="GW133" s="119"/>
      <c r="GX133" s="119"/>
      <c r="GY133" s="119"/>
      <c r="GZ133" s="119"/>
      <c r="HA133" s="119"/>
      <c r="HB133" s="119"/>
      <c r="HC133" s="119"/>
      <c r="HD133" s="119"/>
      <c r="HE133" s="119"/>
      <c r="HF133" s="119"/>
      <c r="HG133" s="119"/>
      <c r="HH133" s="119"/>
      <c r="HI133" s="119"/>
      <c r="HJ133" s="119"/>
      <c r="HK133" s="119"/>
      <c r="HL133" s="119"/>
      <c r="HM133" s="119"/>
      <c r="HN133" s="119"/>
      <c r="HO133" s="119"/>
      <c r="HP133" s="119"/>
      <c r="HQ133" s="119"/>
      <c r="HR133" s="119"/>
      <c r="HS133" s="119"/>
      <c r="HT133" s="119"/>
      <c r="HU133" s="119"/>
      <c r="HV133" s="119"/>
      <c r="HW133" s="119"/>
      <c r="HX133" s="119"/>
      <c r="HY133" s="119"/>
      <c r="HZ133" s="119"/>
      <c r="IA133" s="119"/>
      <c r="IB133" s="119"/>
      <c r="IC133" s="119"/>
      <c r="ID133" s="119"/>
      <c r="IE133" s="119"/>
      <c r="IF133" s="119"/>
      <c r="IG133" s="119"/>
      <c r="IH133" s="119"/>
      <c r="II133" s="119"/>
      <c r="IJ133" s="119"/>
      <c r="IK133" s="119"/>
      <c r="IL133" s="119"/>
      <c r="IM133" s="119"/>
      <c r="IN133" s="119"/>
      <c r="IO133" s="119"/>
      <c r="IP133" s="119"/>
      <c r="IQ133" s="119"/>
      <c r="IR133" s="119"/>
      <c r="IS133" s="119"/>
      <c r="IT133" s="119"/>
      <c r="IU133" s="119"/>
      <c r="IV133" s="119"/>
      <c r="IW133" s="119"/>
      <c r="IX133" s="119"/>
      <c r="IY133" s="119"/>
      <c r="IZ133" s="119"/>
      <c r="JA133" s="119"/>
      <c r="JB133" s="119"/>
      <c r="JC133" s="119"/>
      <c r="JD133" s="119"/>
      <c r="JE133" s="119"/>
      <c r="JF133" s="119"/>
      <c r="JG133" s="119"/>
    </row>
    <row r="134" spans="1:267" s="117" customFormat="1" ht="69" customHeight="1" x14ac:dyDescent="0.2">
      <c r="A134" s="353"/>
      <c r="B134" s="353"/>
      <c r="C134" s="354"/>
      <c r="D134" s="354"/>
      <c r="E134" s="356"/>
      <c r="F134" s="313" t="s">
        <v>435</v>
      </c>
      <c r="G134" s="372"/>
      <c r="H134" s="353"/>
      <c r="I134" s="354"/>
      <c r="J134" s="354"/>
      <c r="K134" s="354"/>
      <c r="L134" s="374"/>
      <c r="M134" s="367"/>
      <c r="N134" s="466">
        <v>179070.12</v>
      </c>
      <c r="O134" s="368">
        <v>44256</v>
      </c>
      <c r="P134" s="368">
        <v>44330</v>
      </c>
      <c r="Q134" s="290">
        <f t="shared" si="7"/>
        <v>852.71485714285711</v>
      </c>
      <c r="R134" s="369" t="s">
        <v>39</v>
      </c>
      <c r="S134" s="48">
        <v>210</v>
      </c>
      <c r="T134" s="468">
        <f>U134*100%/232760.16</f>
        <v>1</v>
      </c>
      <c r="U134" s="421">
        <v>232760.16</v>
      </c>
      <c r="V134" s="373"/>
      <c r="W134" s="373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  <c r="AV134" s="119"/>
      <c r="AW134" s="119"/>
      <c r="AX134" s="119"/>
      <c r="AY134" s="119"/>
      <c r="AZ134" s="119"/>
      <c r="BA134" s="119"/>
      <c r="BB134" s="119"/>
      <c r="BC134" s="119"/>
      <c r="BD134" s="119"/>
      <c r="BE134" s="119"/>
      <c r="BF134" s="119"/>
      <c r="BG134" s="119"/>
      <c r="BH134" s="119"/>
      <c r="BI134" s="119"/>
      <c r="BJ134" s="119"/>
      <c r="BK134" s="119"/>
      <c r="BL134" s="119"/>
      <c r="BM134" s="119"/>
      <c r="BN134" s="119"/>
      <c r="BO134" s="119"/>
      <c r="BP134" s="119"/>
      <c r="BQ134" s="119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19"/>
      <c r="CB134" s="119"/>
      <c r="CC134" s="119"/>
      <c r="CD134" s="119"/>
      <c r="CE134" s="119"/>
      <c r="CF134" s="119"/>
      <c r="CG134" s="119"/>
      <c r="CH134" s="119"/>
      <c r="CI134" s="119"/>
      <c r="CJ134" s="119"/>
      <c r="CK134" s="119"/>
      <c r="CL134" s="119"/>
      <c r="CM134" s="119"/>
      <c r="CN134" s="119"/>
      <c r="CO134" s="119"/>
      <c r="CP134" s="119"/>
      <c r="CQ134" s="119"/>
      <c r="CR134" s="119"/>
      <c r="CS134" s="119"/>
      <c r="CT134" s="119"/>
      <c r="CU134" s="119"/>
      <c r="CV134" s="119"/>
      <c r="CW134" s="119"/>
      <c r="CX134" s="119"/>
      <c r="CY134" s="119"/>
      <c r="CZ134" s="119"/>
      <c r="DA134" s="119"/>
      <c r="DB134" s="119"/>
      <c r="DC134" s="119"/>
      <c r="DD134" s="119"/>
      <c r="DE134" s="119"/>
      <c r="DF134" s="119"/>
      <c r="DG134" s="119"/>
      <c r="DH134" s="119"/>
      <c r="DI134" s="119"/>
      <c r="DJ134" s="119"/>
      <c r="DK134" s="119"/>
      <c r="DL134" s="119"/>
      <c r="DM134" s="119"/>
      <c r="DN134" s="119"/>
      <c r="DO134" s="119"/>
      <c r="DP134" s="119"/>
      <c r="DQ134" s="119"/>
      <c r="DR134" s="119"/>
      <c r="DS134" s="119"/>
      <c r="DT134" s="119"/>
      <c r="DU134" s="119"/>
      <c r="DV134" s="119"/>
      <c r="DW134" s="119"/>
      <c r="DX134" s="119"/>
      <c r="DY134" s="119"/>
      <c r="DZ134" s="119"/>
      <c r="EA134" s="119"/>
      <c r="EB134" s="119"/>
      <c r="EC134" s="119"/>
      <c r="ED134" s="119"/>
      <c r="EE134" s="119"/>
      <c r="EF134" s="119"/>
      <c r="EG134" s="119"/>
      <c r="EH134" s="119"/>
      <c r="EI134" s="119"/>
      <c r="EJ134" s="119"/>
      <c r="EK134" s="119"/>
      <c r="EL134" s="119"/>
      <c r="EM134" s="119"/>
      <c r="EN134" s="119"/>
      <c r="EO134" s="119"/>
      <c r="EP134" s="119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19"/>
      <c r="FA134" s="119"/>
      <c r="FB134" s="119"/>
      <c r="FC134" s="119"/>
      <c r="FD134" s="119"/>
      <c r="FE134" s="119"/>
      <c r="FF134" s="119"/>
      <c r="FG134" s="119"/>
      <c r="FH134" s="119"/>
      <c r="FI134" s="119"/>
      <c r="FJ134" s="119"/>
      <c r="FK134" s="119"/>
      <c r="FL134" s="119"/>
      <c r="FM134" s="119"/>
      <c r="FN134" s="119"/>
      <c r="FO134" s="119"/>
      <c r="FP134" s="119"/>
      <c r="FQ134" s="119"/>
      <c r="FR134" s="119"/>
      <c r="FS134" s="119"/>
      <c r="FT134" s="119"/>
      <c r="FU134" s="119"/>
      <c r="FV134" s="119"/>
      <c r="FW134" s="119"/>
      <c r="FX134" s="119"/>
      <c r="FY134" s="119"/>
      <c r="FZ134" s="119"/>
      <c r="GA134" s="119"/>
      <c r="GB134" s="119"/>
      <c r="GC134" s="119"/>
      <c r="GD134" s="119"/>
      <c r="GE134" s="119"/>
      <c r="GF134" s="119"/>
      <c r="GG134" s="119"/>
      <c r="GH134" s="119"/>
      <c r="GI134" s="119"/>
      <c r="GJ134" s="119"/>
      <c r="GK134" s="119"/>
      <c r="GL134" s="119"/>
      <c r="GM134" s="119"/>
      <c r="GN134" s="119"/>
      <c r="GO134" s="119"/>
      <c r="GP134" s="119"/>
      <c r="GQ134" s="119"/>
      <c r="GR134" s="119"/>
      <c r="GS134" s="119"/>
      <c r="GT134" s="119"/>
      <c r="GU134" s="119"/>
      <c r="GV134" s="119"/>
      <c r="GW134" s="119"/>
      <c r="GX134" s="119"/>
      <c r="GY134" s="119"/>
      <c r="GZ134" s="119"/>
      <c r="HA134" s="119"/>
      <c r="HB134" s="119"/>
      <c r="HC134" s="119"/>
      <c r="HD134" s="119"/>
      <c r="HE134" s="119"/>
      <c r="HF134" s="119"/>
      <c r="HG134" s="119"/>
      <c r="HH134" s="119"/>
      <c r="HI134" s="119"/>
      <c r="HJ134" s="119"/>
      <c r="HK134" s="119"/>
      <c r="HL134" s="119"/>
      <c r="HM134" s="119"/>
      <c r="HN134" s="119"/>
      <c r="HO134" s="119"/>
      <c r="HP134" s="119"/>
      <c r="HQ134" s="119"/>
      <c r="HR134" s="119"/>
      <c r="HS134" s="119"/>
      <c r="HT134" s="119"/>
      <c r="HU134" s="119"/>
      <c r="HV134" s="119"/>
      <c r="HW134" s="119"/>
      <c r="HX134" s="119"/>
      <c r="HY134" s="119"/>
      <c r="HZ134" s="119"/>
      <c r="IA134" s="119"/>
      <c r="IB134" s="119"/>
      <c r="IC134" s="119"/>
      <c r="ID134" s="119"/>
      <c r="IE134" s="119"/>
      <c r="IF134" s="119"/>
      <c r="IG134" s="119"/>
      <c r="IH134" s="119"/>
      <c r="II134" s="119"/>
      <c r="IJ134" s="119"/>
      <c r="IK134" s="119"/>
      <c r="IL134" s="119"/>
      <c r="IM134" s="119"/>
      <c r="IN134" s="119"/>
      <c r="IO134" s="119"/>
      <c r="IP134" s="119"/>
      <c r="IQ134" s="119"/>
      <c r="IR134" s="119"/>
      <c r="IS134" s="119"/>
      <c r="IT134" s="119"/>
      <c r="IU134" s="119"/>
      <c r="IV134" s="119"/>
      <c r="IW134" s="119"/>
      <c r="IX134" s="119"/>
      <c r="IY134" s="119"/>
      <c r="IZ134" s="119"/>
      <c r="JA134" s="119"/>
      <c r="JB134" s="119"/>
      <c r="JC134" s="119"/>
      <c r="JD134" s="119"/>
      <c r="JE134" s="119"/>
      <c r="JF134" s="119"/>
      <c r="JG134" s="119"/>
    </row>
    <row r="135" spans="1:267" s="117" customFormat="1" ht="69" customHeight="1" x14ac:dyDescent="0.2">
      <c r="A135" s="281">
        <v>71</v>
      </c>
      <c r="B135" s="281" t="s">
        <v>361</v>
      </c>
      <c r="C135" s="288" t="s">
        <v>47</v>
      </c>
      <c r="D135" s="288" t="s">
        <v>436</v>
      </c>
      <c r="E135" s="296" t="s">
        <v>437</v>
      </c>
      <c r="F135" s="313" t="s">
        <v>438</v>
      </c>
      <c r="G135" s="286" t="s">
        <v>29</v>
      </c>
      <c r="H135" s="281" t="s">
        <v>45</v>
      </c>
      <c r="I135" s="288" t="s">
        <v>41</v>
      </c>
      <c r="J135" s="288" t="s">
        <v>47</v>
      </c>
      <c r="K135" s="288" t="s">
        <v>41</v>
      </c>
      <c r="L135" s="295">
        <v>235</v>
      </c>
      <c r="M135" s="283" t="s">
        <v>31</v>
      </c>
      <c r="N135" s="466">
        <v>53690.04</v>
      </c>
      <c r="O135" s="368"/>
      <c r="P135" s="368"/>
      <c r="Q135" s="290">
        <f t="shared" si="7"/>
        <v>236.52</v>
      </c>
      <c r="R135" s="369"/>
      <c r="S135" s="48">
        <v>227</v>
      </c>
      <c r="T135" s="469"/>
      <c r="U135" s="392"/>
      <c r="V135" s="334" t="s">
        <v>439</v>
      </c>
      <c r="W135" s="334" t="s">
        <v>440</v>
      </c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/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/>
      <c r="BP135" s="119"/>
      <c r="BQ135" s="119"/>
      <c r="BR135" s="119"/>
      <c r="BS135" s="119"/>
      <c r="BT135" s="119"/>
      <c r="BU135" s="119"/>
      <c r="BV135" s="119"/>
      <c r="BW135" s="119"/>
      <c r="BX135" s="119"/>
      <c r="BY135" s="119"/>
      <c r="BZ135" s="119"/>
      <c r="CA135" s="119"/>
      <c r="CB135" s="119"/>
      <c r="CC135" s="119"/>
      <c r="CD135" s="119"/>
      <c r="CE135" s="119"/>
      <c r="CF135" s="119"/>
      <c r="CG135" s="119"/>
      <c r="CH135" s="119"/>
      <c r="CI135" s="119"/>
      <c r="CJ135" s="119"/>
      <c r="CK135" s="119"/>
      <c r="CL135" s="119"/>
      <c r="CM135" s="119"/>
      <c r="CN135" s="119"/>
      <c r="CO135" s="119"/>
      <c r="CP135" s="119"/>
      <c r="CQ135" s="119"/>
      <c r="CR135" s="119"/>
      <c r="CS135" s="119"/>
      <c r="CT135" s="119"/>
      <c r="CU135" s="119"/>
      <c r="CV135" s="119"/>
      <c r="CW135" s="119"/>
      <c r="CX135" s="119"/>
      <c r="CY135" s="119"/>
      <c r="CZ135" s="119"/>
      <c r="DA135" s="119"/>
      <c r="DB135" s="119"/>
      <c r="DC135" s="119"/>
      <c r="DD135" s="119"/>
      <c r="DE135" s="119"/>
      <c r="DF135" s="119"/>
      <c r="DG135" s="119"/>
      <c r="DH135" s="119"/>
      <c r="DI135" s="119"/>
      <c r="DJ135" s="119"/>
      <c r="DK135" s="119"/>
      <c r="DL135" s="119"/>
      <c r="DM135" s="119"/>
      <c r="DN135" s="119"/>
      <c r="DO135" s="119"/>
      <c r="DP135" s="119"/>
      <c r="DQ135" s="119"/>
      <c r="DR135" s="119"/>
      <c r="DS135" s="119"/>
      <c r="DT135" s="119"/>
      <c r="DU135" s="119"/>
      <c r="DV135" s="119"/>
      <c r="DW135" s="119"/>
      <c r="DX135" s="119"/>
      <c r="DY135" s="119"/>
      <c r="DZ135" s="119"/>
      <c r="EA135" s="119"/>
      <c r="EB135" s="119"/>
      <c r="EC135" s="119"/>
      <c r="ED135" s="119"/>
      <c r="EE135" s="119"/>
      <c r="EF135" s="119"/>
      <c r="EG135" s="119"/>
      <c r="EH135" s="119"/>
      <c r="EI135" s="119"/>
      <c r="EJ135" s="119"/>
      <c r="EK135" s="119"/>
      <c r="EL135" s="119"/>
      <c r="EM135" s="119"/>
      <c r="EN135" s="119"/>
      <c r="EO135" s="119"/>
      <c r="EP135" s="119"/>
      <c r="EQ135" s="119"/>
      <c r="ER135" s="119"/>
      <c r="ES135" s="119"/>
      <c r="ET135" s="119"/>
      <c r="EU135" s="119"/>
      <c r="EV135" s="119"/>
      <c r="EW135" s="119"/>
      <c r="EX135" s="119"/>
      <c r="EY135" s="119"/>
      <c r="EZ135" s="119"/>
      <c r="FA135" s="119"/>
      <c r="FB135" s="119"/>
      <c r="FC135" s="119"/>
      <c r="FD135" s="119"/>
      <c r="FE135" s="119"/>
      <c r="FF135" s="119"/>
      <c r="FG135" s="119"/>
      <c r="FH135" s="119"/>
      <c r="FI135" s="119"/>
      <c r="FJ135" s="119"/>
      <c r="FK135" s="119"/>
      <c r="FL135" s="119"/>
      <c r="FM135" s="119"/>
      <c r="FN135" s="119"/>
      <c r="FO135" s="119"/>
      <c r="FP135" s="119"/>
      <c r="FQ135" s="119"/>
      <c r="FR135" s="119"/>
      <c r="FS135" s="119"/>
      <c r="FT135" s="119"/>
      <c r="FU135" s="119"/>
      <c r="FV135" s="119"/>
      <c r="FW135" s="119"/>
      <c r="FX135" s="119"/>
      <c r="FY135" s="119"/>
      <c r="FZ135" s="119"/>
      <c r="GA135" s="119"/>
      <c r="GB135" s="119"/>
      <c r="GC135" s="119"/>
      <c r="GD135" s="119"/>
      <c r="GE135" s="119"/>
      <c r="GF135" s="119"/>
      <c r="GG135" s="119"/>
      <c r="GH135" s="119"/>
      <c r="GI135" s="119"/>
      <c r="GJ135" s="119"/>
      <c r="GK135" s="119"/>
      <c r="GL135" s="119"/>
      <c r="GM135" s="119"/>
      <c r="GN135" s="119"/>
      <c r="GO135" s="119"/>
      <c r="GP135" s="119"/>
      <c r="GQ135" s="119"/>
      <c r="GR135" s="119"/>
      <c r="GS135" s="119"/>
      <c r="GT135" s="119"/>
      <c r="GU135" s="119"/>
      <c r="GV135" s="119"/>
      <c r="GW135" s="119"/>
      <c r="GX135" s="119"/>
      <c r="GY135" s="119"/>
      <c r="GZ135" s="119"/>
      <c r="HA135" s="119"/>
      <c r="HB135" s="119"/>
      <c r="HC135" s="119"/>
      <c r="HD135" s="119"/>
      <c r="HE135" s="119"/>
      <c r="HF135" s="119"/>
      <c r="HG135" s="119"/>
      <c r="HH135" s="119"/>
      <c r="HI135" s="119"/>
      <c r="HJ135" s="119"/>
      <c r="HK135" s="119"/>
      <c r="HL135" s="119"/>
      <c r="HM135" s="119"/>
      <c r="HN135" s="119"/>
      <c r="HO135" s="119"/>
      <c r="HP135" s="119"/>
      <c r="HQ135" s="119"/>
      <c r="HR135" s="119"/>
      <c r="HS135" s="119"/>
      <c r="HT135" s="119"/>
      <c r="HU135" s="119"/>
      <c r="HV135" s="119"/>
      <c r="HW135" s="119"/>
      <c r="HX135" s="119"/>
      <c r="HY135" s="119"/>
      <c r="HZ135" s="119"/>
      <c r="IA135" s="119"/>
      <c r="IB135" s="119"/>
      <c r="IC135" s="119"/>
      <c r="ID135" s="119"/>
      <c r="IE135" s="119"/>
      <c r="IF135" s="119"/>
      <c r="IG135" s="119"/>
      <c r="IH135" s="119"/>
      <c r="II135" s="119"/>
      <c r="IJ135" s="119"/>
      <c r="IK135" s="119"/>
      <c r="IL135" s="119"/>
      <c r="IM135" s="119"/>
      <c r="IN135" s="119"/>
      <c r="IO135" s="119"/>
      <c r="IP135" s="119"/>
      <c r="IQ135" s="119"/>
      <c r="IR135" s="119"/>
      <c r="IS135" s="119"/>
      <c r="IT135" s="119"/>
      <c r="IU135" s="119"/>
      <c r="IV135" s="119"/>
      <c r="IW135" s="119"/>
      <c r="IX135" s="119"/>
      <c r="IY135" s="119"/>
      <c r="IZ135" s="119"/>
      <c r="JA135" s="119"/>
      <c r="JB135" s="119"/>
      <c r="JC135" s="119"/>
      <c r="JD135" s="119"/>
      <c r="JE135" s="119"/>
      <c r="JF135" s="119"/>
      <c r="JG135" s="119"/>
    </row>
    <row r="136" spans="1:267" s="117" customFormat="1" ht="69" customHeight="1" x14ac:dyDescent="0.2">
      <c r="A136" s="379">
        <v>72</v>
      </c>
      <c r="B136" s="353" t="s">
        <v>441</v>
      </c>
      <c r="C136" s="353" t="s">
        <v>49</v>
      </c>
      <c r="D136" s="354" t="s">
        <v>442</v>
      </c>
      <c r="E136" s="353">
        <v>1221</v>
      </c>
      <c r="F136" s="313" t="s">
        <v>443</v>
      </c>
      <c r="G136" s="372" t="s">
        <v>44</v>
      </c>
      <c r="H136" s="353" t="s">
        <v>36</v>
      </c>
      <c r="I136" s="354" t="s">
        <v>37</v>
      </c>
      <c r="J136" s="353" t="s">
        <v>49</v>
      </c>
      <c r="K136" s="354" t="s">
        <v>37</v>
      </c>
      <c r="L136" s="370">
        <v>230</v>
      </c>
      <c r="M136" s="283" t="s">
        <v>31</v>
      </c>
      <c r="N136" s="466">
        <v>56195.48</v>
      </c>
      <c r="O136" s="284">
        <v>44256</v>
      </c>
      <c r="P136" s="284">
        <v>44330</v>
      </c>
      <c r="Q136" s="290">
        <f t="shared" si="7"/>
        <v>199.27475177304964</v>
      </c>
      <c r="R136" s="285" t="s">
        <v>39</v>
      </c>
      <c r="S136" s="48">
        <v>282</v>
      </c>
      <c r="T136" s="335">
        <f>U136*100%/N136</f>
        <v>1</v>
      </c>
      <c r="U136" s="68">
        <v>56195.48</v>
      </c>
      <c r="V136" s="373" t="s">
        <v>305</v>
      </c>
      <c r="W136" s="373" t="s">
        <v>306</v>
      </c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  <c r="AU136" s="119"/>
      <c r="AV136" s="119"/>
      <c r="AW136" s="119"/>
      <c r="AX136" s="119"/>
      <c r="AY136" s="119"/>
      <c r="AZ136" s="119"/>
      <c r="BA136" s="119"/>
      <c r="BB136" s="119"/>
      <c r="BC136" s="119"/>
      <c r="BD136" s="119"/>
      <c r="BE136" s="119"/>
      <c r="BF136" s="119"/>
      <c r="BG136" s="119"/>
      <c r="BH136" s="119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119"/>
      <c r="BS136" s="119"/>
      <c r="BT136" s="119"/>
      <c r="BU136" s="119"/>
      <c r="BV136" s="119"/>
      <c r="BW136" s="119"/>
      <c r="BX136" s="119"/>
      <c r="BY136" s="119"/>
      <c r="BZ136" s="119"/>
      <c r="CA136" s="119"/>
      <c r="CB136" s="119"/>
      <c r="CC136" s="119"/>
      <c r="CD136" s="119"/>
      <c r="CE136" s="119"/>
      <c r="CF136" s="119"/>
      <c r="CG136" s="119"/>
      <c r="CH136" s="119"/>
      <c r="CI136" s="119"/>
      <c r="CJ136" s="119"/>
      <c r="CK136" s="119"/>
      <c r="CL136" s="119"/>
      <c r="CM136" s="119"/>
      <c r="CN136" s="119"/>
      <c r="CO136" s="119"/>
      <c r="CP136" s="119"/>
      <c r="CQ136" s="119"/>
      <c r="CR136" s="119"/>
      <c r="CS136" s="119"/>
      <c r="CT136" s="119"/>
      <c r="CU136" s="119"/>
      <c r="CV136" s="119"/>
      <c r="CW136" s="119"/>
      <c r="CX136" s="119"/>
      <c r="CY136" s="119"/>
      <c r="CZ136" s="119"/>
      <c r="DA136" s="119"/>
      <c r="DB136" s="119"/>
      <c r="DC136" s="119"/>
      <c r="DD136" s="119"/>
      <c r="DE136" s="119"/>
      <c r="DF136" s="119"/>
      <c r="DG136" s="119"/>
      <c r="DH136" s="119"/>
      <c r="DI136" s="119"/>
      <c r="DJ136" s="119"/>
      <c r="DK136" s="119"/>
      <c r="DL136" s="119"/>
      <c r="DM136" s="119"/>
      <c r="DN136" s="119"/>
      <c r="DO136" s="119"/>
      <c r="DP136" s="119"/>
      <c r="DQ136" s="119"/>
      <c r="DR136" s="119"/>
      <c r="DS136" s="119"/>
      <c r="DT136" s="119"/>
      <c r="DU136" s="119"/>
      <c r="DV136" s="119"/>
      <c r="DW136" s="119"/>
      <c r="DX136" s="119"/>
      <c r="DY136" s="119"/>
      <c r="DZ136" s="119"/>
      <c r="EA136" s="119"/>
      <c r="EB136" s="119"/>
      <c r="EC136" s="119"/>
      <c r="ED136" s="119"/>
      <c r="EE136" s="119"/>
      <c r="EF136" s="119"/>
      <c r="EG136" s="119"/>
      <c r="EH136" s="119"/>
      <c r="EI136" s="119"/>
      <c r="EJ136" s="119"/>
      <c r="EK136" s="119"/>
      <c r="EL136" s="119"/>
      <c r="EM136" s="119"/>
      <c r="EN136" s="119"/>
      <c r="EO136" s="119"/>
      <c r="EP136" s="119"/>
      <c r="EQ136" s="119"/>
      <c r="ER136" s="119"/>
      <c r="ES136" s="119"/>
      <c r="ET136" s="119"/>
      <c r="EU136" s="119"/>
      <c r="EV136" s="119"/>
      <c r="EW136" s="119"/>
      <c r="EX136" s="119"/>
      <c r="EY136" s="119"/>
      <c r="EZ136" s="119"/>
      <c r="FA136" s="119"/>
      <c r="FB136" s="119"/>
      <c r="FC136" s="119"/>
      <c r="FD136" s="119"/>
      <c r="FE136" s="119"/>
      <c r="FF136" s="119"/>
      <c r="FG136" s="119"/>
      <c r="FH136" s="119"/>
      <c r="FI136" s="119"/>
      <c r="FJ136" s="119"/>
      <c r="FK136" s="119"/>
      <c r="FL136" s="119"/>
      <c r="FM136" s="119"/>
      <c r="FN136" s="119"/>
      <c r="FO136" s="119"/>
      <c r="FP136" s="119"/>
      <c r="FQ136" s="119"/>
      <c r="FR136" s="119"/>
      <c r="FS136" s="119"/>
      <c r="FT136" s="119"/>
      <c r="FU136" s="119"/>
      <c r="FV136" s="119"/>
      <c r="FW136" s="119"/>
      <c r="FX136" s="119"/>
      <c r="FY136" s="119"/>
      <c r="FZ136" s="119"/>
      <c r="GA136" s="119"/>
      <c r="GB136" s="119"/>
      <c r="GC136" s="119"/>
      <c r="GD136" s="119"/>
      <c r="GE136" s="119"/>
      <c r="GF136" s="119"/>
      <c r="GG136" s="119"/>
      <c r="GH136" s="119"/>
      <c r="GI136" s="119"/>
      <c r="GJ136" s="119"/>
      <c r="GK136" s="119"/>
      <c r="GL136" s="119"/>
      <c r="GM136" s="119"/>
      <c r="GN136" s="119"/>
      <c r="GO136" s="119"/>
      <c r="GP136" s="119"/>
      <c r="GQ136" s="119"/>
      <c r="GR136" s="119"/>
      <c r="GS136" s="119"/>
      <c r="GT136" s="119"/>
      <c r="GU136" s="119"/>
      <c r="GV136" s="119"/>
      <c r="GW136" s="119"/>
      <c r="GX136" s="119"/>
      <c r="GY136" s="119"/>
      <c r="GZ136" s="119"/>
      <c r="HA136" s="119"/>
      <c r="HB136" s="119"/>
      <c r="HC136" s="119"/>
      <c r="HD136" s="119"/>
      <c r="HE136" s="119"/>
      <c r="HF136" s="119"/>
      <c r="HG136" s="119"/>
      <c r="HH136" s="119"/>
      <c r="HI136" s="119"/>
      <c r="HJ136" s="119"/>
      <c r="HK136" s="119"/>
      <c r="HL136" s="119"/>
      <c r="HM136" s="119"/>
      <c r="HN136" s="119"/>
      <c r="HO136" s="119"/>
      <c r="HP136" s="119"/>
      <c r="HQ136" s="119"/>
      <c r="HR136" s="119"/>
      <c r="HS136" s="119"/>
      <c r="HT136" s="119"/>
      <c r="HU136" s="119"/>
      <c r="HV136" s="119"/>
      <c r="HW136" s="119"/>
      <c r="HX136" s="119"/>
      <c r="HY136" s="119"/>
      <c r="HZ136" s="119"/>
      <c r="IA136" s="119"/>
      <c r="IB136" s="119"/>
      <c r="IC136" s="119"/>
      <c r="ID136" s="119"/>
      <c r="IE136" s="119"/>
      <c r="IF136" s="119"/>
      <c r="IG136" s="119"/>
      <c r="IH136" s="119"/>
      <c r="II136" s="119"/>
      <c r="IJ136" s="119"/>
      <c r="IK136" s="119"/>
      <c r="IL136" s="119"/>
      <c r="IM136" s="119"/>
      <c r="IN136" s="119"/>
      <c r="IO136" s="119"/>
      <c r="IP136" s="119"/>
      <c r="IQ136" s="119"/>
      <c r="IR136" s="119"/>
      <c r="IS136" s="119"/>
      <c r="IT136" s="119"/>
      <c r="IU136" s="119"/>
      <c r="IV136" s="119"/>
      <c r="IW136" s="119"/>
      <c r="IX136" s="119"/>
      <c r="IY136" s="119"/>
      <c r="IZ136" s="119"/>
      <c r="JA136" s="119"/>
      <c r="JB136" s="119"/>
      <c r="JC136" s="119"/>
      <c r="JD136" s="119"/>
      <c r="JE136" s="119"/>
      <c r="JF136" s="119"/>
      <c r="JG136" s="119"/>
    </row>
    <row r="137" spans="1:267" s="117" customFormat="1" ht="69" customHeight="1" x14ac:dyDescent="0.2">
      <c r="A137" s="379"/>
      <c r="B137" s="353"/>
      <c r="C137" s="353"/>
      <c r="D137" s="354"/>
      <c r="E137" s="353"/>
      <c r="F137" s="313" t="s">
        <v>444</v>
      </c>
      <c r="G137" s="372"/>
      <c r="H137" s="353"/>
      <c r="I137" s="354"/>
      <c r="J137" s="353"/>
      <c r="K137" s="354"/>
      <c r="L137" s="370"/>
      <c r="M137" s="283" t="s">
        <v>31</v>
      </c>
      <c r="N137" s="466">
        <v>673096.17</v>
      </c>
      <c r="O137" s="284">
        <v>44263</v>
      </c>
      <c r="P137" s="284">
        <v>44323</v>
      </c>
      <c r="Q137" s="290">
        <f t="shared" si="7"/>
        <v>689.64771516393444</v>
      </c>
      <c r="R137" s="285" t="s">
        <v>39</v>
      </c>
      <c r="S137" s="48">
        <v>976</v>
      </c>
      <c r="T137" s="335">
        <f>U137*100%/N137</f>
        <v>1</v>
      </c>
      <c r="U137" s="466">
        <v>673096.17</v>
      </c>
      <c r="V137" s="373"/>
      <c r="W137" s="373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119"/>
      <c r="AS137" s="119"/>
      <c r="AT137" s="119"/>
      <c r="AU137" s="119"/>
      <c r="AV137" s="119"/>
      <c r="AW137" s="119"/>
      <c r="AX137" s="119"/>
      <c r="AY137" s="119"/>
      <c r="AZ137" s="119"/>
      <c r="BA137" s="119"/>
      <c r="BB137" s="119"/>
      <c r="BC137" s="119"/>
      <c r="BD137" s="119"/>
      <c r="BE137" s="119"/>
      <c r="BF137" s="119"/>
      <c r="BG137" s="119"/>
      <c r="BH137" s="119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119"/>
      <c r="BS137" s="119"/>
      <c r="BT137" s="119"/>
      <c r="BU137" s="119"/>
      <c r="BV137" s="119"/>
      <c r="BW137" s="119"/>
      <c r="BX137" s="119"/>
      <c r="BY137" s="119"/>
      <c r="BZ137" s="119"/>
      <c r="CA137" s="119"/>
      <c r="CB137" s="119"/>
      <c r="CC137" s="119"/>
      <c r="CD137" s="119"/>
      <c r="CE137" s="119"/>
      <c r="CF137" s="119"/>
      <c r="CG137" s="119"/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119"/>
      <c r="CS137" s="119"/>
      <c r="CT137" s="119"/>
      <c r="CU137" s="119"/>
      <c r="CV137" s="119"/>
      <c r="CW137" s="119"/>
      <c r="CX137" s="119"/>
      <c r="CY137" s="119"/>
      <c r="CZ137" s="119"/>
      <c r="DA137" s="119"/>
      <c r="DB137" s="119"/>
      <c r="DC137" s="119"/>
      <c r="DD137" s="119"/>
      <c r="DE137" s="119"/>
      <c r="DF137" s="119"/>
      <c r="DG137" s="119"/>
      <c r="DH137" s="119"/>
      <c r="DI137" s="119"/>
      <c r="DJ137" s="119"/>
      <c r="DK137" s="119"/>
      <c r="DL137" s="119"/>
      <c r="DM137" s="119"/>
      <c r="DN137" s="119"/>
      <c r="DO137" s="119"/>
      <c r="DP137" s="119"/>
      <c r="DQ137" s="119"/>
      <c r="DR137" s="119"/>
      <c r="DS137" s="119"/>
      <c r="DT137" s="119"/>
      <c r="DU137" s="119"/>
      <c r="DV137" s="119"/>
      <c r="DW137" s="119"/>
      <c r="DX137" s="119"/>
      <c r="DY137" s="119"/>
      <c r="DZ137" s="119"/>
      <c r="EA137" s="119"/>
      <c r="EB137" s="119"/>
      <c r="EC137" s="119"/>
      <c r="ED137" s="119"/>
      <c r="EE137" s="119"/>
      <c r="EF137" s="119"/>
      <c r="EG137" s="119"/>
      <c r="EH137" s="119"/>
      <c r="EI137" s="119"/>
      <c r="EJ137" s="119"/>
      <c r="EK137" s="119"/>
      <c r="EL137" s="119"/>
      <c r="EM137" s="119"/>
      <c r="EN137" s="119"/>
      <c r="EO137" s="119"/>
      <c r="EP137" s="119"/>
      <c r="EQ137" s="119"/>
      <c r="ER137" s="119"/>
      <c r="ES137" s="119"/>
      <c r="ET137" s="119"/>
      <c r="EU137" s="119"/>
      <c r="EV137" s="119"/>
      <c r="EW137" s="119"/>
      <c r="EX137" s="119"/>
      <c r="EY137" s="119"/>
      <c r="EZ137" s="119"/>
      <c r="FA137" s="119"/>
      <c r="FB137" s="119"/>
      <c r="FC137" s="119"/>
      <c r="FD137" s="119"/>
      <c r="FE137" s="119"/>
      <c r="FF137" s="119"/>
      <c r="FG137" s="119"/>
      <c r="FH137" s="119"/>
      <c r="FI137" s="119"/>
      <c r="FJ137" s="119"/>
      <c r="FK137" s="119"/>
      <c r="FL137" s="119"/>
      <c r="FM137" s="119"/>
      <c r="FN137" s="119"/>
      <c r="FO137" s="119"/>
      <c r="FP137" s="119"/>
      <c r="FQ137" s="119"/>
      <c r="FR137" s="119"/>
      <c r="FS137" s="119"/>
      <c r="FT137" s="119"/>
      <c r="FU137" s="119"/>
      <c r="FV137" s="119"/>
      <c r="FW137" s="119"/>
      <c r="FX137" s="119"/>
      <c r="FY137" s="119"/>
      <c r="FZ137" s="119"/>
      <c r="GA137" s="119"/>
      <c r="GB137" s="119"/>
      <c r="GC137" s="119"/>
      <c r="GD137" s="119"/>
      <c r="GE137" s="119"/>
      <c r="GF137" s="119"/>
      <c r="GG137" s="119"/>
      <c r="GH137" s="119"/>
      <c r="GI137" s="119"/>
      <c r="GJ137" s="119"/>
      <c r="GK137" s="119"/>
      <c r="GL137" s="119"/>
      <c r="GM137" s="119"/>
      <c r="GN137" s="119"/>
      <c r="GO137" s="119"/>
      <c r="GP137" s="119"/>
      <c r="GQ137" s="119"/>
      <c r="GR137" s="119"/>
      <c r="GS137" s="119"/>
      <c r="GT137" s="119"/>
      <c r="GU137" s="119"/>
      <c r="GV137" s="119"/>
      <c r="GW137" s="119"/>
      <c r="GX137" s="119"/>
      <c r="GY137" s="119"/>
      <c r="GZ137" s="119"/>
      <c r="HA137" s="119"/>
      <c r="HB137" s="119"/>
      <c r="HC137" s="119"/>
      <c r="HD137" s="119"/>
      <c r="HE137" s="119"/>
      <c r="HF137" s="119"/>
      <c r="HG137" s="119"/>
      <c r="HH137" s="119"/>
      <c r="HI137" s="119"/>
      <c r="HJ137" s="119"/>
      <c r="HK137" s="119"/>
      <c r="HL137" s="119"/>
      <c r="HM137" s="119"/>
      <c r="HN137" s="119"/>
      <c r="HO137" s="119"/>
      <c r="HP137" s="119"/>
      <c r="HQ137" s="119"/>
      <c r="HR137" s="119"/>
      <c r="HS137" s="119"/>
      <c r="HT137" s="119"/>
      <c r="HU137" s="119"/>
      <c r="HV137" s="119"/>
      <c r="HW137" s="119"/>
      <c r="HX137" s="119"/>
      <c r="HY137" s="119"/>
      <c r="HZ137" s="119"/>
      <c r="IA137" s="119"/>
      <c r="IB137" s="119"/>
      <c r="IC137" s="119"/>
      <c r="ID137" s="119"/>
      <c r="IE137" s="119"/>
      <c r="IF137" s="119"/>
      <c r="IG137" s="119"/>
      <c r="IH137" s="119"/>
      <c r="II137" s="119"/>
      <c r="IJ137" s="119"/>
      <c r="IK137" s="119"/>
      <c r="IL137" s="119"/>
      <c r="IM137" s="119"/>
      <c r="IN137" s="119"/>
      <c r="IO137" s="119"/>
      <c r="IP137" s="119"/>
      <c r="IQ137" s="119"/>
      <c r="IR137" s="119"/>
      <c r="IS137" s="119"/>
      <c r="IT137" s="119"/>
      <c r="IU137" s="119"/>
      <c r="IV137" s="119"/>
      <c r="IW137" s="119"/>
      <c r="IX137" s="119"/>
      <c r="IY137" s="119"/>
      <c r="IZ137" s="119"/>
      <c r="JA137" s="119"/>
      <c r="JB137" s="119"/>
      <c r="JC137" s="119"/>
      <c r="JD137" s="119"/>
      <c r="JE137" s="119"/>
      <c r="JF137" s="119"/>
      <c r="JG137" s="119"/>
    </row>
    <row r="138" spans="1:267" s="117" customFormat="1" ht="69" customHeight="1" x14ac:dyDescent="0.2">
      <c r="A138" s="287">
        <v>73</v>
      </c>
      <c r="B138" s="281" t="s">
        <v>441</v>
      </c>
      <c r="C138" s="281" t="s">
        <v>49</v>
      </c>
      <c r="D138" s="288" t="s">
        <v>445</v>
      </c>
      <c r="E138" s="281">
        <v>1222</v>
      </c>
      <c r="F138" s="313" t="s">
        <v>446</v>
      </c>
      <c r="G138" s="286" t="s">
        <v>29</v>
      </c>
      <c r="H138" s="281" t="s">
        <v>48</v>
      </c>
      <c r="I138" s="288" t="s">
        <v>37</v>
      </c>
      <c r="J138" s="281" t="s">
        <v>49</v>
      </c>
      <c r="K138" s="288" t="s">
        <v>37</v>
      </c>
      <c r="L138" s="282">
        <v>45</v>
      </c>
      <c r="M138" s="283" t="s">
        <v>31</v>
      </c>
      <c r="N138" s="466">
        <v>930871.51</v>
      </c>
      <c r="O138" s="284">
        <v>44263</v>
      </c>
      <c r="P138" s="284">
        <v>44344</v>
      </c>
      <c r="Q138" s="290">
        <f t="shared" si="7"/>
        <v>663.48646471846041</v>
      </c>
      <c r="R138" s="285" t="s">
        <v>39</v>
      </c>
      <c r="S138" s="48">
        <v>1403</v>
      </c>
      <c r="T138" s="335">
        <f>U138*100%/N138</f>
        <v>1</v>
      </c>
      <c r="U138" s="68">
        <v>930871.51</v>
      </c>
      <c r="V138" s="280" t="s">
        <v>447</v>
      </c>
      <c r="W138" s="280" t="s">
        <v>448</v>
      </c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  <c r="AU138" s="119"/>
      <c r="AV138" s="119"/>
      <c r="AW138" s="119"/>
      <c r="AX138" s="119"/>
      <c r="AY138" s="119"/>
      <c r="AZ138" s="119"/>
      <c r="BA138" s="119"/>
      <c r="BB138" s="119"/>
      <c r="BC138" s="119"/>
      <c r="BD138" s="119"/>
      <c r="BE138" s="119"/>
      <c r="BF138" s="119"/>
      <c r="BG138" s="119"/>
      <c r="BH138" s="119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19"/>
      <c r="CB138" s="119"/>
      <c r="CC138" s="119"/>
      <c r="CD138" s="119"/>
      <c r="CE138" s="119"/>
      <c r="CF138" s="119"/>
      <c r="CG138" s="119"/>
      <c r="CH138" s="119"/>
      <c r="CI138" s="119"/>
      <c r="CJ138" s="119"/>
      <c r="CK138" s="119"/>
      <c r="CL138" s="119"/>
      <c r="CM138" s="119"/>
      <c r="CN138" s="119"/>
      <c r="CO138" s="119"/>
      <c r="CP138" s="119"/>
      <c r="CQ138" s="119"/>
      <c r="CR138" s="119"/>
      <c r="CS138" s="119"/>
      <c r="CT138" s="119"/>
      <c r="CU138" s="119"/>
      <c r="CV138" s="119"/>
      <c r="CW138" s="119"/>
      <c r="CX138" s="119"/>
      <c r="CY138" s="119"/>
      <c r="CZ138" s="119"/>
      <c r="DA138" s="119"/>
      <c r="DB138" s="119"/>
      <c r="DC138" s="119"/>
      <c r="DD138" s="119"/>
      <c r="DE138" s="119"/>
      <c r="DF138" s="119"/>
      <c r="DG138" s="119"/>
      <c r="DH138" s="119"/>
      <c r="DI138" s="119"/>
      <c r="DJ138" s="119"/>
      <c r="DK138" s="119"/>
      <c r="DL138" s="119"/>
      <c r="DM138" s="119"/>
      <c r="DN138" s="119"/>
      <c r="DO138" s="119"/>
      <c r="DP138" s="119"/>
      <c r="DQ138" s="119"/>
      <c r="DR138" s="119"/>
      <c r="DS138" s="119"/>
      <c r="DT138" s="119"/>
      <c r="DU138" s="119"/>
      <c r="DV138" s="119"/>
      <c r="DW138" s="119"/>
      <c r="DX138" s="119"/>
      <c r="DY138" s="119"/>
      <c r="DZ138" s="119"/>
      <c r="EA138" s="119"/>
      <c r="EB138" s="119"/>
      <c r="EC138" s="119"/>
      <c r="ED138" s="119"/>
      <c r="EE138" s="119"/>
      <c r="EF138" s="119"/>
      <c r="EG138" s="119"/>
      <c r="EH138" s="119"/>
      <c r="EI138" s="119"/>
      <c r="EJ138" s="119"/>
      <c r="EK138" s="119"/>
      <c r="EL138" s="119"/>
      <c r="EM138" s="119"/>
      <c r="EN138" s="119"/>
      <c r="EO138" s="119"/>
      <c r="EP138" s="119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19"/>
      <c r="FA138" s="119"/>
      <c r="FB138" s="119"/>
      <c r="FC138" s="119"/>
      <c r="FD138" s="119"/>
      <c r="FE138" s="119"/>
      <c r="FF138" s="119"/>
      <c r="FG138" s="119"/>
      <c r="FH138" s="119"/>
      <c r="FI138" s="119"/>
      <c r="FJ138" s="119"/>
      <c r="FK138" s="119"/>
      <c r="FL138" s="119"/>
      <c r="FM138" s="119"/>
      <c r="FN138" s="119"/>
      <c r="FO138" s="119"/>
      <c r="FP138" s="119"/>
      <c r="FQ138" s="119"/>
      <c r="FR138" s="119"/>
      <c r="FS138" s="119"/>
      <c r="FT138" s="119"/>
      <c r="FU138" s="119"/>
      <c r="FV138" s="119"/>
      <c r="FW138" s="119"/>
      <c r="FX138" s="119"/>
      <c r="FY138" s="119"/>
      <c r="FZ138" s="119"/>
      <c r="GA138" s="119"/>
      <c r="GB138" s="119"/>
      <c r="GC138" s="119"/>
      <c r="GD138" s="119"/>
      <c r="GE138" s="119"/>
      <c r="GF138" s="119"/>
      <c r="GG138" s="119"/>
      <c r="GH138" s="119"/>
      <c r="GI138" s="119"/>
      <c r="GJ138" s="119"/>
      <c r="GK138" s="119"/>
      <c r="GL138" s="119"/>
      <c r="GM138" s="119"/>
      <c r="GN138" s="119"/>
      <c r="GO138" s="119"/>
      <c r="GP138" s="119"/>
      <c r="GQ138" s="119"/>
      <c r="GR138" s="119"/>
      <c r="GS138" s="119"/>
      <c r="GT138" s="119"/>
      <c r="GU138" s="119"/>
      <c r="GV138" s="119"/>
      <c r="GW138" s="119"/>
      <c r="GX138" s="119"/>
      <c r="GY138" s="119"/>
      <c r="GZ138" s="119"/>
      <c r="HA138" s="119"/>
      <c r="HB138" s="119"/>
      <c r="HC138" s="119"/>
      <c r="HD138" s="119"/>
      <c r="HE138" s="119"/>
      <c r="HF138" s="119"/>
      <c r="HG138" s="119"/>
      <c r="HH138" s="119"/>
      <c r="HI138" s="119"/>
      <c r="HJ138" s="119"/>
      <c r="HK138" s="119"/>
      <c r="HL138" s="119"/>
      <c r="HM138" s="119"/>
      <c r="HN138" s="119"/>
      <c r="HO138" s="119"/>
      <c r="HP138" s="119"/>
      <c r="HQ138" s="119"/>
      <c r="HR138" s="119"/>
      <c r="HS138" s="119"/>
      <c r="HT138" s="119"/>
      <c r="HU138" s="119"/>
      <c r="HV138" s="119"/>
      <c r="HW138" s="119"/>
      <c r="HX138" s="119"/>
      <c r="HY138" s="119"/>
      <c r="HZ138" s="119"/>
      <c r="IA138" s="119"/>
      <c r="IB138" s="119"/>
      <c r="IC138" s="119"/>
      <c r="ID138" s="119"/>
      <c r="IE138" s="119"/>
      <c r="IF138" s="119"/>
      <c r="IG138" s="119"/>
      <c r="IH138" s="119"/>
      <c r="II138" s="119"/>
      <c r="IJ138" s="119"/>
      <c r="IK138" s="119"/>
      <c r="IL138" s="119"/>
      <c r="IM138" s="119"/>
      <c r="IN138" s="119"/>
      <c r="IO138" s="119"/>
      <c r="IP138" s="119"/>
      <c r="IQ138" s="119"/>
      <c r="IR138" s="119"/>
      <c r="IS138" s="119"/>
      <c r="IT138" s="119"/>
      <c r="IU138" s="119"/>
      <c r="IV138" s="119"/>
      <c r="IW138" s="119"/>
      <c r="IX138" s="119"/>
      <c r="IY138" s="119"/>
      <c r="IZ138" s="119"/>
      <c r="JA138" s="119"/>
      <c r="JB138" s="119"/>
      <c r="JC138" s="119"/>
      <c r="JD138" s="119"/>
      <c r="JE138" s="119"/>
      <c r="JF138" s="119"/>
      <c r="JG138" s="119"/>
    </row>
    <row r="139" spans="1:267" s="117" customFormat="1" ht="69" customHeight="1" x14ac:dyDescent="0.2">
      <c r="A139" s="287">
        <v>74</v>
      </c>
      <c r="B139" s="281" t="s">
        <v>441</v>
      </c>
      <c r="C139" s="281" t="s">
        <v>49</v>
      </c>
      <c r="D139" s="288" t="s">
        <v>449</v>
      </c>
      <c r="E139" s="281">
        <v>1223</v>
      </c>
      <c r="F139" s="313" t="s">
        <v>450</v>
      </c>
      <c r="G139" s="286" t="s">
        <v>29</v>
      </c>
      <c r="H139" s="281" t="s">
        <v>36</v>
      </c>
      <c r="I139" s="288" t="s">
        <v>35</v>
      </c>
      <c r="J139" s="281" t="s">
        <v>49</v>
      </c>
      <c r="K139" s="288" t="s">
        <v>35</v>
      </c>
      <c r="L139" s="282">
        <v>280</v>
      </c>
      <c r="M139" s="283" t="s">
        <v>31</v>
      </c>
      <c r="N139" s="466">
        <v>168245.01</v>
      </c>
      <c r="O139" s="284">
        <v>44263</v>
      </c>
      <c r="P139" s="284">
        <v>44330</v>
      </c>
      <c r="Q139" s="290">
        <f t="shared" si="7"/>
        <v>841.22505000000001</v>
      </c>
      <c r="R139" s="285" t="s">
        <v>39</v>
      </c>
      <c r="S139" s="48">
        <v>200</v>
      </c>
      <c r="T139" s="335">
        <f>U139*100%/N139</f>
        <v>1</v>
      </c>
      <c r="U139" s="68">
        <v>168245.01</v>
      </c>
      <c r="V139" s="280" t="s">
        <v>451</v>
      </c>
      <c r="W139" s="280" t="s">
        <v>452</v>
      </c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119"/>
      <c r="AS139" s="119"/>
      <c r="AT139" s="119"/>
      <c r="AU139" s="119"/>
      <c r="AV139" s="119"/>
      <c r="AW139" s="119"/>
      <c r="AX139" s="119"/>
      <c r="AY139" s="119"/>
      <c r="AZ139" s="119"/>
      <c r="BA139" s="119"/>
      <c r="BB139" s="119"/>
      <c r="BC139" s="119"/>
      <c r="BD139" s="119"/>
      <c r="BE139" s="119"/>
      <c r="BF139" s="119"/>
      <c r="BG139" s="119"/>
      <c r="BH139" s="119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119"/>
      <c r="BS139" s="119"/>
      <c r="BT139" s="119"/>
      <c r="BU139" s="119"/>
      <c r="BV139" s="119"/>
      <c r="BW139" s="119"/>
      <c r="BX139" s="119"/>
      <c r="BY139" s="119"/>
      <c r="BZ139" s="119"/>
      <c r="CA139" s="119"/>
      <c r="CB139" s="119"/>
      <c r="CC139" s="119"/>
      <c r="CD139" s="119"/>
      <c r="CE139" s="119"/>
      <c r="CF139" s="119"/>
      <c r="CG139" s="119"/>
      <c r="CH139" s="119"/>
      <c r="CI139" s="119"/>
      <c r="CJ139" s="119"/>
      <c r="CK139" s="119"/>
      <c r="CL139" s="119"/>
      <c r="CM139" s="119"/>
      <c r="CN139" s="119"/>
      <c r="CO139" s="119"/>
      <c r="CP139" s="119"/>
      <c r="CQ139" s="119"/>
      <c r="CR139" s="119"/>
      <c r="CS139" s="119"/>
      <c r="CT139" s="119"/>
      <c r="CU139" s="119"/>
      <c r="CV139" s="119"/>
      <c r="CW139" s="119"/>
      <c r="CX139" s="119"/>
      <c r="CY139" s="119"/>
      <c r="CZ139" s="119"/>
      <c r="DA139" s="119"/>
      <c r="DB139" s="119"/>
      <c r="DC139" s="119"/>
      <c r="DD139" s="119"/>
      <c r="DE139" s="119"/>
      <c r="DF139" s="119"/>
      <c r="DG139" s="119"/>
      <c r="DH139" s="119"/>
      <c r="DI139" s="119"/>
      <c r="DJ139" s="119"/>
      <c r="DK139" s="119"/>
      <c r="DL139" s="119"/>
      <c r="DM139" s="119"/>
      <c r="DN139" s="119"/>
      <c r="DO139" s="119"/>
      <c r="DP139" s="119"/>
      <c r="DQ139" s="119"/>
      <c r="DR139" s="119"/>
      <c r="DS139" s="119"/>
      <c r="DT139" s="119"/>
      <c r="DU139" s="119"/>
      <c r="DV139" s="119"/>
      <c r="DW139" s="119"/>
      <c r="DX139" s="119"/>
      <c r="DY139" s="119"/>
      <c r="DZ139" s="119"/>
      <c r="EA139" s="119"/>
      <c r="EB139" s="119"/>
      <c r="EC139" s="119"/>
      <c r="ED139" s="119"/>
      <c r="EE139" s="119"/>
      <c r="EF139" s="119"/>
      <c r="EG139" s="119"/>
      <c r="EH139" s="119"/>
      <c r="EI139" s="119"/>
      <c r="EJ139" s="119"/>
      <c r="EK139" s="119"/>
      <c r="EL139" s="119"/>
      <c r="EM139" s="119"/>
      <c r="EN139" s="119"/>
      <c r="EO139" s="119"/>
      <c r="EP139" s="119"/>
      <c r="EQ139" s="119"/>
      <c r="ER139" s="119"/>
      <c r="ES139" s="119"/>
      <c r="ET139" s="119"/>
      <c r="EU139" s="119"/>
      <c r="EV139" s="119"/>
      <c r="EW139" s="119"/>
      <c r="EX139" s="119"/>
      <c r="EY139" s="119"/>
      <c r="EZ139" s="119"/>
      <c r="FA139" s="119"/>
      <c r="FB139" s="119"/>
      <c r="FC139" s="119"/>
      <c r="FD139" s="119"/>
      <c r="FE139" s="119"/>
      <c r="FF139" s="119"/>
      <c r="FG139" s="119"/>
      <c r="FH139" s="119"/>
      <c r="FI139" s="119"/>
      <c r="FJ139" s="119"/>
      <c r="FK139" s="119"/>
      <c r="FL139" s="119"/>
      <c r="FM139" s="119"/>
      <c r="FN139" s="119"/>
      <c r="FO139" s="119"/>
      <c r="FP139" s="119"/>
      <c r="FQ139" s="119"/>
      <c r="FR139" s="119"/>
      <c r="FS139" s="119"/>
      <c r="FT139" s="119"/>
      <c r="FU139" s="119"/>
      <c r="FV139" s="119"/>
      <c r="FW139" s="119"/>
      <c r="FX139" s="119"/>
      <c r="FY139" s="119"/>
      <c r="FZ139" s="119"/>
      <c r="GA139" s="119"/>
      <c r="GB139" s="119"/>
      <c r="GC139" s="119"/>
      <c r="GD139" s="119"/>
      <c r="GE139" s="119"/>
      <c r="GF139" s="119"/>
      <c r="GG139" s="119"/>
      <c r="GH139" s="119"/>
      <c r="GI139" s="119"/>
      <c r="GJ139" s="119"/>
      <c r="GK139" s="119"/>
      <c r="GL139" s="119"/>
      <c r="GM139" s="119"/>
      <c r="GN139" s="119"/>
      <c r="GO139" s="119"/>
      <c r="GP139" s="119"/>
      <c r="GQ139" s="119"/>
      <c r="GR139" s="119"/>
      <c r="GS139" s="119"/>
      <c r="GT139" s="119"/>
      <c r="GU139" s="119"/>
      <c r="GV139" s="119"/>
      <c r="GW139" s="119"/>
      <c r="GX139" s="119"/>
      <c r="GY139" s="119"/>
      <c r="GZ139" s="119"/>
      <c r="HA139" s="119"/>
      <c r="HB139" s="119"/>
      <c r="HC139" s="119"/>
      <c r="HD139" s="119"/>
      <c r="HE139" s="119"/>
      <c r="HF139" s="119"/>
      <c r="HG139" s="119"/>
      <c r="HH139" s="119"/>
      <c r="HI139" s="119"/>
      <c r="HJ139" s="119"/>
      <c r="HK139" s="119"/>
      <c r="HL139" s="119"/>
      <c r="HM139" s="119"/>
      <c r="HN139" s="119"/>
      <c r="HO139" s="119"/>
      <c r="HP139" s="119"/>
      <c r="HQ139" s="119"/>
      <c r="HR139" s="119"/>
      <c r="HS139" s="119"/>
      <c r="HT139" s="119"/>
      <c r="HU139" s="119"/>
      <c r="HV139" s="119"/>
      <c r="HW139" s="119"/>
      <c r="HX139" s="119"/>
      <c r="HY139" s="119"/>
      <c r="HZ139" s="119"/>
      <c r="IA139" s="119"/>
      <c r="IB139" s="119"/>
      <c r="IC139" s="119"/>
      <c r="ID139" s="119"/>
      <c r="IE139" s="119"/>
      <c r="IF139" s="119"/>
      <c r="IG139" s="119"/>
      <c r="IH139" s="119"/>
      <c r="II139" s="119"/>
      <c r="IJ139" s="119"/>
      <c r="IK139" s="119"/>
      <c r="IL139" s="119"/>
      <c r="IM139" s="119"/>
      <c r="IN139" s="119"/>
      <c r="IO139" s="119"/>
      <c r="IP139" s="119"/>
      <c r="IQ139" s="119"/>
      <c r="IR139" s="119"/>
      <c r="IS139" s="119"/>
      <c r="IT139" s="119"/>
      <c r="IU139" s="119"/>
      <c r="IV139" s="119"/>
      <c r="IW139" s="119"/>
      <c r="IX139" s="119"/>
      <c r="IY139" s="119"/>
      <c r="IZ139" s="119"/>
      <c r="JA139" s="119"/>
      <c r="JB139" s="119"/>
      <c r="JC139" s="119"/>
      <c r="JD139" s="119"/>
      <c r="JE139" s="119"/>
      <c r="JF139" s="119"/>
      <c r="JG139" s="119"/>
    </row>
    <row r="140" spans="1:267" s="117" customFormat="1" ht="69" customHeight="1" x14ac:dyDescent="0.2">
      <c r="A140" s="287">
        <v>75</v>
      </c>
      <c r="B140" s="281" t="s">
        <v>441</v>
      </c>
      <c r="C140" s="281" t="s">
        <v>49</v>
      </c>
      <c r="D140" s="288" t="s">
        <v>453</v>
      </c>
      <c r="E140" s="281">
        <v>1224</v>
      </c>
      <c r="F140" s="313" t="s">
        <v>454</v>
      </c>
      <c r="G140" s="286" t="s">
        <v>29</v>
      </c>
      <c r="H140" s="281" t="s">
        <v>45</v>
      </c>
      <c r="I140" s="288" t="s">
        <v>35</v>
      </c>
      <c r="J140" s="281" t="s">
        <v>49</v>
      </c>
      <c r="K140" s="288" t="s">
        <v>35</v>
      </c>
      <c r="L140" s="282">
        <v>450</v>
      </c>
      <c r="M140" s="283" t="s">
        <v>31</v>
      </c>
      <c r="N140" s="466">
        <v>214383.02</v>
      </c>
      <c r="O140" s="368">
        <v>44257</v>
      </c>
      <c r="P140" s="368">
        <v>44330</v>
      </c>
      <c r="Q140" s="290">
        <f t="shared" si="7"/>
        <v>366.46670085470083</v>
      </c>
      <c r="R140" s="369" t="s">
        <v>39</v>
      </c>
      <c r="S140" s="48">
        <v>585</v>
      </c>
      <c r="T140" s="468">
        <f>U140*100%/319658.02</f>
        <v>1</v>
      </c>
      <c r="U140" s="421">
        <v>319658.02</v>
      </c>
      <c r="V140" s="280" t="s">
        <v>455</v>
      </c>
      <c r="W140" s="280" t="s">
        <v>456</v>
      </c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119"/>
      <c r="AR140" s="119"/>
      <c r="AS140" s="119"/>
      <c r="AT140" s="119"/>
      <c r="AU140" s="119"/>
      <c r="AV140" s="119"/>
      <c r="AW140" s="119"/>
      <c r="AX140" s="119"/>
      <c r="AY140" s="119"/>
      <c r="AZ140" s="119"/>
      <c r="BA140" s="119"/>
      <c r="BB140" s="119"/>
      <c r="BC140" s="119"/>
      <c r="BD140" s="119"/>
      <c r="BE140" s="119"/>
      <c r="BF140" s="119"/>
      <c r="BG140" s="119"/>
      <c r="BH140" s="119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119"/>
      <c r="BS140" s="119"/>
      <c r="BT140" s="119"/>
      <c r="BU140" s="119"/>
      <c r="BV140" s="119"/>
      <c r="BW140" s="119"/>
      <c r="BX140" s="119"/>
      <c r="BY140" s="119"/>
      <c r="BZ140" s="119"/>
      <c r="CA140" s="119"/>
      <c r="CB140" s="119"/>
      <c r="CC140" s="119"/>
      <c r="CD140" s="119"/>
      <c r="CE140" s="119"/>
      <c r="CF140" s="119"/>
      <c r="CG140" s="119"/>
      <c r="CH140" s="119"/>
      <c r="CI140" s="119"/>
      <c r="CJ140" s="119"/>
      <c r="CK140" s="119"/>
      <c r="CL140" s="119"/>
      <c r="CM140" s="119"/>
      <c r="CN140" s="119"/>
      <c r="CO140" s="119"/>
      <c r="CP140" s="119"/>
      <c r="CQ140" s="119"/>
      <c r="CR140" s="119"/>
      <c r="CS140" s="119"/>
      <c r="CT140" s="119"/>
      <c r="CU140" s="119"/>
      <c r="CV140" s="119"/>
      <c r="CW140" s="119"/>
      <c r="CX140" s="119"/>
      <c r="CY140" s="119"/>
      <c r="CZ140" s="119"/>
      <c r="DA140" s="119"/>
      <c r="DB140" s="119"/>
      <c r="DC140" s="119"/>
      <c r="DD140" s="119"/>
      <c r="DE140" s="119"/>
      <c r="DF140" s="119"/>
      <c r="DG140" s="119"/>
      <c r="DH140" s="119"/>
      <c r="DI140" s="119"/>
      <c r="DJ140" s="119"/>
      <c r="DK140" s="119"/>
      <c r="DL140" s="119"/>
      <c r="DM140" s="119"/>
      <c r="DN140" s="119"/>
      <c r="DO140" s="119"/>
      <c r="DP140" s="119"/>
      <c r="DQ140" s="119"/>
      <c r="DR140" s="119"/>
      <c r="DS140" s="119"/>
      <c r="DT140" s="119"/>
      <c r="DU140" s="119"/>
      <c r="DV140" s="119"/>
      <c r="DW140" s="119"/>
      <c r="DX140" s="119"/>
      <c r="DY140" s="119"/>
      <c r="DZ140" s="119"/>
      <c r="EA140" s="119"/>
      <c r="EB140" s="119"/>
      <c r="EC140" s="119"/>
      <c r="ED140" s="119"/>
      <c r="EE140" s="119"/>
      <c r="EF140" s="119"/>
      <c r="EG140" s="119"/>
      <c r="EH140" s="119"/>
      <c r="EI140" s="119"/>
      <c r="EJ140" s="119"/>
      <c r="EK140" s="119"/>
      <c r="EL140" s="119"/>
      <c r="EM140" s="119"/>
      <c r="EN140" s="119"/>
      <c r="EO140" s="119"/>
      <c r="EP140" s="119"/>
      <c r="EQ140" s="119"/>
      <c r="ER140" s="119"/>
      <c r="ES140" s="119"/>
      <c r="ET140" s="119"/>
      <c r="EU140" s="119"/>
      <c r="EV140" s="119"/>
      <c r="EW140" s="119"/>
      <c r="EX140" s="119"/>
      <c r="EY140" s="119"/>
      <c r="EZ140" s="119"/>
      <c r="FA140" s="119"/>
      <c r="FB140" s="119"/>
      <c r="FC140" s="119"/>
      <c r="FD140" s="119"/>
      <c r="FE140" s="119"/>
      <c r="FF140" s="119"/>
      <c r="FG140" s="119"/>
      <c r="FH140" s="119"/>
      <c r="FI140" s="119"/>
      <c r="FJ140" s="119"/>
      <c r="FK140" s="119"/>
      <c r="FL140" s="119"/>
      <c r="FM140" s="119"/>
      <c r="FN140" s="119"/>
      <c r="FO140" s="119"/>
      <c r="FP140" s="119"/>
      <c r="FQ140" s="119"/>
      <c r="FR140" s="119"/>
      <c r="FS140" s="119"/>
      <c r="FT140" s="119"/>
      <c r="FU140" s="119"/>
      <c r="FV140" s="119"/>
      <c r="FW140" s="119"/>
      <c r="FX140" s="119"/>
      <c r="FY140" s="119"/>
      <c r="FZ140" s="119"/>
      <c r="GA140" s="119"/>
      <c r="GB140" s="119"/>
      <c r="GC140" s="119"/>
      <c r="GD140" s="119"/>
      <c r="GE140" s="119"/>
      <c r="GF140" s="119"/>
      <c r="GG140" s="119"/>
      <c r="GH140" s="119"/>
      <c r="GI140" s="119"/>
      <c r="GJ140" s="119"/>
      <c r="GK140" s="119"/>
      <c r="GL140" s="119"/>
      <c r="GM140" s="119"/>
      <c r="GN140" s="119"/>
      <c r="GO140" s="119"/>
      <c r="GP140" s="119"/>
      <c r="GQ140" s="119"/>
      <c r="GR140" s="119"/>
      <c r="GS140" s="119"/>
      <c r="GT140" s="119"/>
      <c r="GU140" s="119"/>
      <c r="GV140" s="119"/>
      <c r="GW140" s="119"/>
      <c r="GX140" s="119"/>
      <c r="GY140" s="119"/>
      <c r="GZ140" s="119"/>
      <c r="HA140" s="119"/>
      <c r="HB140" s="119"/>
      <c r="HC140" s="119"/>
      <c r="HD140" s="119"/>
      <c r="HE140" s="119"/>
      <c r="HF140" s="119"/>
      <c r="HG140" s="119"/>
      <c r="HH140" s="119"/>
      <c r="HI140" s="119"/>
      <c r="HJ140" s="119"/>
      <c r="HK140" s="119"/>
      <c r="HL140" s="119"/>
      <c r="HM140" s="119"/>
      <c r="HN140" s="119"/>
      <c r="HO140" s="119"/>
      <c r="HP140" s="119"/>
      <c r="HQ140" s="119"/>
      <c r="HR140" s="119"/>
      <c r="HS140" s="119"/>
      <c r="HT140" s="119"/>
      <c r="HU140" s="119"/>
      <c r="HV140" s="119"/>
      <c r="HW140" s="119"/>
      <c r="HX140" s="119"/>
      <c r="HY140" s="119"/>
      <c r="HZ140" s="119"/>
      <c r="IA140" s="119"/>
      <c r="IB140" s="119"/>
      <c r="IC140" s="119"/>
      <c r="ID140" s="119"/>
      <c r="IE140" s="119"/>
      <c r="IF140" s="119"/>
      <c r="IG140" s="119"/>
      <c r="IH140" s="119"/>
      <c r="II140" s="119"/>
      <c r="IJ140" s="119"/>
      <c r="IK140" s="119"/>
      <c r="IL140" s="119"/>
      <c r="IM140" s="119"/>
      <c r="IN140" s="119"/>
      <c r="IO140" s="119"/>
      <c r="IP140" s="119"/>
      <c r="IQ140" s="119"/>
      <c r="IR140" s="119"/>
      <c r="IS140" s="119"/>
      <c r="IT140" s="119"/>
      <c r="IU140" s="119"/>
      <c r="IV140" s="119"/>
      <c r="IW140" s="119"/>
      <c r="IX140" s="119"/>
      <c r="IY140" s="119"/>
      <c r="IZ140" s="119"/>
      <c r="JA140" s="119"/>
      <c r="JB140" s="119"/>
      <c r="JC140" s="119"/>
      <c r="JD140" s="119"/>
      <c r="JE140" s="119"/>
      <c r="JF140" s="119"/>
      <c r="JG140" s="119"/>
    </row>
    <row r="141" spans="1:267" s="117" customFormat="1" ht="69" customHeight="1" x14ac:dyDescent="0.2">
      <c r="A141" s="287">
        <v>76</v>
      </c>
      <c r="B141" s="281" t="s">
        <v>441</v>
      </c>
      <c r="C141" s="281" t="s">
        <v>49</v>
      </c>
      <c r="D141" s="288" t="s">
        <v>457</v>
      </c>
      <c r="E141" s="281">
        <v>1225</v>
      </c>
      <c r="F141" s="313" t="s">
        <v>458</v>
      </c>
      <c r="G141" s="286" t="s">
        <v>29</v>
      </c>
      <c r="H141" s="281" t="s">
        <v>48</v>
      </c>
      <c r="I141" s="288" t="s">
        <v>35</v>
      </c>
      <c r="J141" s="281" t="s">
        <v>49</v>
      </c>
      <c r="K141" s="288" t="s">
        <v>35</v>
      </c>
      <c r="L141" s="282">
        <v>45</v>
      </c>
      <c r="M141" s="283" t="s">
        <v>31</v>
      </c>
      <c r="N141" s="466">
        <v>86675</v>
      </c>
      <c r="O141" s="368"/>
      <c r="P141" s="368"/>
      <c r="Q141" s="290">
        <f t="shared" si="7"/>
        <v>577.83333333333337</v>
      </c>
      <c r="R141" s="369"/>
      <c r="S141" s="48">
        <v>150</v>
      </c>
      <c r="T141" s="464"/>
      <c r="U141" s="422"/>
      <c r="V141" s="280" t="s">
        <v>459</v>
      </c>
      <c r="W141" s="280" t="s">
        <v>460</v>
      </c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119"/>
      <c r="AR141" s="119"/>
      <c r="AS141" s="119"/>
      <c r="AT141" s="119"/>
      <c r="AU141" s="119"/>
      <c r="AV141" s="119"/>
      <c r="AW141" s="119"/>
      <c r="AX141" s="119"/>
      <c r="AY141" s="119"/>
      <c r="AZ141" s="119"/>
      <c r="BA141" s="119"/>
      <c r="BB141" s="119"/>
      <c r="BC141" s="119"/>
      <c r="BD141" s="119"/>
      <c r="BE141" s="119"/>
      <c r="BF141" s="119"/>
      <c r="BG141" s="119"/>
      <c r="BH141" s="119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119"/>
      <c r="BS141" s="119"/>
      <c r="BT141" s="119"/>
      <c r="BU141" s="119"/>
      <c r="BV141" s="119"/>
      <c r="BW141" s="119"/>
      <c r="BX141" s="119"/>
      <c r="BY141" s="119"/>
      <c r="BZ141" s="119"/>
      <c r="CA141" s="119"/>
      <c r="CB141" s="119"/>
      <c r="CC141" s="119"/>
      <c r="CD141" s="119"/>
      <c r="CE141" s="119"/>
      <c r="CF141" s="119"/>
      <c r="CG141" s="119"/>
      <c r="CH141" s="119"/>
      <c r="CI141" s="119"/>
      <c r="CJ141" s="119"/>
      <c r="CK141" s="119"/>
      <c r="CL141" s="119"/>
      <c r="CM141" s="119"/>
      <c r="CN141" s="119"/>
      <c r="CO141" s="119"/>
      <c r="CP141" s="119"/>
      <c r="CQ141" s="119"/>
      <c r="CR141" s="119"/>
      <c r="CS141" s="119"/>
      <c r="CT141" s="119"/>
      <c r="CU141" s="119"/>
      <c r="CV141" s="119"/>
      <c r="CW141" s="119"/>
      <c r="CX141" s="119"/>
      <c r="CY141" s="119"/>
      <c r="CZ141" s="119"/>
      <c r="DA141" s="119"/>
      <c r="DB141" s="119"/>
      <c r="DC141" s="119"/>
      <c r="DD141" s="119"/>
      <c r="DE141" s="119"/>
      <c r="DF141" s="119"/>
      <c r="DG141" s="119"/>
      <c r="DH141" s="119"/>
      <c r="DI141" s="119"/>
      <c r="DJ141" s="119"/>
      <c r="DK141" s="119"/>
      <c r="DL141" s="119"/>
      <c r="DM141" s="119"/>
      <c r="DN141" s="119"/>
      <c r="DO141" s="119"/>
      <c r="DP141" s="119"/>
      <c r="DQ141" s="119"/>
      <c r="DR141" s="119"/>
      <c r="DS141" s="119"/>
      <c r="DT141" s="119"/>
      <c r="DU141" s="119"/>
      <c r="DV141" s="119"/>
      <c r="DW141" s="119"/>
      <c r="DX141" s="119"/>
      <c r="DY141" s="119"/>
      <c r="DZ141" s="119"/>
      <c r="EA141" s="119"/>
      <c r="EB141" s="119"/>
      <c r="EC141" s="119"/>
      <c r="ED141" s="119"/>
      <c r="EE141" s="119"/>
      <c r="EF141" s="119"/>
      <c r="EG141" s="119"/>
      <c r="EH141" s="119"/>
      <c r="EI141" s="119"/>
      <c r="EJ141" s="119"/>
      <c r="EK141" s="119"/>
      <c r="EL141" s="119"/>
      <c r="EM141" s="119"/>
      <c r="EN141" s="119"/>
      <c r="EO141" s="119"/>
      <c r="EP141" s="119"/>
      <c r="EQ141" s="119"/>
      <c r="ER141" s="119"/>
      <c r="ES141" s="119"/>
      <c r="ET141" s="119"/>
      <c r="EU141" s="119"/>
      <c r="EV141" s="119"/>
      <c r="EW141" s="119"/>
      <c r="EX141" s="119"/>
      <c r="EY141" s="119"/>
      <c r="EZ141" s="119"/>
      <c r="FA141" s="119"/>
      <c r="FB141" s="119"/>
      <c r="FC141" s="119"/>
      <c r="FD141" s="119"/>
      <c r="FE141" s="119"/>
      <c r="FF141" s="119"/>
      <c r="FG141" s="119"/>
      <c r="FH141" s="119"/>
      <c r="FI141" s="119"/>
      <c r="FJ141" s="119"/>
      <c r="FK141" s="119"/>
      <c r="FL141" s="119"/>
      <c r="FM141" s="119"/>
      <c r="FN141" s="119"/>
      <c r="FO141" s="119"/>
      <c r="FP141" s="119"/>
      <c r="FQ141" s="119"/>
      <c r="FR141" s="119"/>
      <c r="FS141" s="119"/>
      <c r="FT141" s="119"/>
      <c r="FU141" s="119"/>
      <c r="FV141" s="119"/>
      <c r="FW141" s="119"/>
      <c r="FX141" s="119"/>
      <c r="FY141" s="119"/>
      <c r="FZ141" s="119"/>
      <c r="GA141" s="119"/>
      <c r="GB141" s="119"/>
      <c r="GC141" s="119"/>
      <c r="GD141" s="119"/>
      <c r="GE141" s="119"/>
      <c r="GF141" s="119"/>
      <c r="GG141" s="119"/>
      <c r="GH141" s="119"/>
      <c r="GI141" s="119"/>
      <c r="GJ141" s="119"/>
      <c r="GK141" s="119"/>
      <c r="GL141" s="119"/>
      <c r="GM141" s="119"/>
      <c r="GN141" s="119"/>
      <c r="GO141" s="119"/>
      <c r="GP141" s="119"/>
      <c r="GQ141" s="119"/>
      <c r="GR141" s="119"/>
      <c r="GS141" s="119"/>
      <c r="GT141" s="119"/>
      <c r="GU141" s="119"/>
      <c r="GV141" s="119"/>
      <c r="GW141" s="119"/>
      <c r="GX141" s="119"/>
      <c r="GY141" s="119"/>
      <c r="GZ141" s="119"/>
      <c r="HA141" s="119"/>
      <c r="HB141" s="119"/>
      <c r="HC141" s="119"/>
      <c r="HD141" s="119"/>
      <c r="HE141" s="119"/>
      <c r="HF141" s="119"/>
      <c r="HG141" s="119"/>
      <c r="HH141" s="119"/>
      <c r="HI141" s="119"/>
      <c r="HJ141" s="119"/>
      <c r="HK141" s="119"/>
      <c r="HL141" s="119"/>
      <c r="HM141" s="119"/>
      <c r="HN141" s="119"/>
      <c r="HO141" s="119"/>
      <c r="HP141" s="119"/>
      <c r="HQ141" s="119"/>
      <c r="HR141" s="119"/>
      <c r="HS141" s="119"/>
      <c r="HT141" s="119"/>
      <c r="HU141" s="119"/>
      <c r="HV141" s="119"/>
      <c r="HW141" s="119"/>
      <c r="HX141" s="119"/>
      <c r="HY141" s="119"/>
      <c r="HZ141" s="119"/>
      <c r="IA141" s="119"/>
      <c r="IB141" s="119"/>
      <c r="IC141" s="119"/>
      <c r="ID141" s="119"/>
      <c r="IE141" s="119"/>
      <c r="IF141" s="119"/>
      <c r="IG141" s="119"/>
      <c r="IH141" s="119"/>
      <c r="II141" s="119"/>
      <c r="IJ141" s="119"/>
      <c r="IK141" s="119"/>
      <c r="IL141" s="119"/>
      <c r="IM141" s="119"/>
      <c r="IN141" s="119"/>
      <c r="IO141" s="119"/>
      <c r="IP141" s="119"/>
      <c r="IQ141" s="119"/>
      <c r="IR141" s="119"/>
      <c r="IS141" s="119"/>
      <c r="IT141" s="119"/>
      <c r="IU141" s="119"/>
      <c r="IV141" s="119"/>
      <c r="IW141" s="119"/>
      <c r="IX141" s="119"/>
      <c r="IY141" s="119"/>
      <c r="IZ141" s="119"/>
      <c r="JA141" s="119"/>
      <c r="JB141" s="119"/>
      <c r="JC141" s="119"/>
      <c r="JD141" s="119"/>
      <c r="JE141" s="119"/>
      <c r="JF141" s="119"/>
      <c r="JG141" s="119"/>
    </row>
    <row r="142" spans="1:267" s="117" customFormat="1" ht="69" customHeight="1" x14ac:dyDescent="0.2">
      <c r="A142" s="379">
        <v>77</v>
      </c>
      <c r="B142" s="353" t="s">
        <v>441</v>
      </c>
      <c r="C142" s="353" t="s">
        <v>49</v>
      </c>
      <c r="D142" s="354" t="s">
        <v>461</v>
      </c>
      <c r="E142" s="353">
        <v>1226</v>
      </c>
      <c r="F142" s="313" t="s">
        <v>462</v>
      </c>
      <c r="G142" s="372" t="s">
        <v>29</v>
      </c>
      <c r="H142" s="353" t="s">
        <v>45</v>
      </c>
      <c r="I142" s="354" t="s">
        <v>35</v>
      </c>
      <c r="J142" s="353" t="s">
        <v>49</v>
      </c>
      <c r="K142" s="354" t="s">
        <v>35</v>
      </c>
      <c r="L142" s="370">
        <v>95</v>
      </c>
      <c r="M142" s="283" t="s">
        <v>31</v>
      </c>
      <c r="N142" s="466">
        <v>18600</v>
      </c>
      <c r="O142" s="368"/>
      <c r="P142" s="368"/>
      <c r="Q142" s="290">
        <f t="shared" si="7"/>
        <v>166.07142857142858</v>
      </c>
      <c r="R142" s="369"/>
      <c r="S142" s="48">
        <v>112</v>
      </c>
      <c r="T142" s="469"/>
      <c r="U142" s="392"/>
      <c r="V142" s="373" t="s">
        <v>463</v>
      </c>
      <c r="W142" s="373" t="s">
        <v>464</v>
      </c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  <c r="AV142" s="119"/>
      <c r="AW142" s="119"/>
      <c r="AX142" s="119"/>
      <c r="AY142" s="119"/>
      <c r="AZ142" s="119"/>
      <c r="BA142" s="119"/>
      <c r="BB142" s="119"/>
      <c r="BC142" s="119"/>
      <c r="BD142" s="119"/>
      <c r="BE142" s="119"/>
      <c r="BF142" s="119"/>
      <c r="BG142" s="119"/>
      <c r="BH142" s="119"/>
      <c r="BI142" s="119"/>
      <c r="BJ142" s="119"/>
      <c r="BK142" s="119"/>
      <c r="BL142" s="119"/>
      <c r="BM142" s="119"/>
      <c r="BN142" s="119"/>
      <c r="BO142" s="119"/>
      <c r="BP142" s="119"/>
      <c r="BQ142" s="119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19"/>
      <c r="CB142" s="119"/>
      <c r="CC142" s="119"/>
      <c r="CD142" s="119"/>
      <c r="CE142" s="119"/>
      <c r="CF142" s="119"/>
      <c r="CG142" s="119"/>
      <c r="CH142" s="119"/>
      <c r="CI142" s="119"/>
      <c r="CJ142" s="119"/>
      <c r="CK142" s="119"/>
      <c r="CL142" s="119"/>
      <c r="CM142" s="119"/>
      <c r="CN142" s="119"/>
      <c r="CO142" s="119"/>
      <c r="CP142" s="119"/>
      <c r="CQ142" s="119"/>
      <c r="CR142" s="119"/>
      <c r="CS142" s="119"/>
      <c r="CT142" s="119"/>
      <c r="CU142" s="119"/>
      <c r="CV142" s="119"/>
      <c r="CW142" s="119"/>
      <c r="CX142" s="119"/>
      <c r="CY142" s="119"/>
      <c r="CZ142" s="119"/>
      <c r="DA142" s="119"/>
      <c r="DB142" s="119"/>
      <c r="DC142" s="119"/>
      <c r="DD142" s="119"/>
      <c r="DE142" s="119"/>
      <c r="DF142" s="119"/>
      <c r="DG142" s="119"/>
      <c r="DH142" s="119"/>
      <c r="DI142" s="119"/>
      <c r="DJ142" s="119"/>
      <c r="DK142" s="119"/>
      <c r="DL142" s="119"/>
      <c r="DM142" s="119"/>
      <c r="DN142" s="119"/>
      <c r="DO142" s="119"/>
      <c r="DP142" s="119"/>
      <c r="DQ142" s="119"/>
      <c r="DR142" s="119"/>
      <c r="DS142" s="119"/>
      <c r="DT142" s="119"/>
      <c r="DU142" s="119"/>
      <c r="DV142" s="119"/>
      <c r="DW142" s="119"/>
      <c r="DX142" s="119"/>
      <c r="DY142" s="119"/>
      <c r="DZ142" s="119"/>
      <c r="EA142" s="119"/>
      <c r="EB142" s="119"/>
      <c r="EC142" s="119"/>
      <c r="ED142" s="119"/>
      <c r="EE142" s="119"/>
      <c r="EF142" s="119"/>
      <c r="EG142" s="119"/>
      <c r="EH142" s="119"/>
      <c r="EI142" s="119"/>
      <c r="EJ142" s="119"/>
      <c r="EK142" s="119"/>
      <c r="EL142" s="119"/>
      <c r="EM142" s="119"/>
      <c r="EN142" s="119"/>
      <c r="EO142" s="119"/>
      <c r="EP142" s="119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19"/>
      <c r="FA142" s="119"/>
      <c r="FB142" s="119"/>
      <c r="FC142" s="119"/>
      <c r="FD142" s="119"/>
      <c r="FE142" s="119"/>
      <c r="FF142" s="119"/>
      <c r="FG142" s="119"/>
      <c r="FH142" s="119"/>
      <c r="FI142" s="119"/>
      <c r="FJ142" s="119"/>
      <c r="FK142" s="119"/>
      <c r="FL142" s="119"/>
      <c r="FM142" s="119"/>
      <c r="FN142" s="119"/>
      <c r="FO142" s="119"/>
      <c r="FP142" s="119"/>
      <c r="FQ142" s="119"/>
      <c r="FR142" s="119"/>
      <c r="FS142" s="119"/>
      <c r="FT142" s="119"/>
      <c r="FU142" s="119"/>
      <c r="FV142" s="119"/>
      <c r="FW142" s="119"/>
      <c r="FX142" s="119"/>
      <c r="FY142" s="119"/>
      <c r="FZ142" s="119"/>
      <c r="GA142" s="119"/>
      <c r="GB142" s="119"/>
      <c r="GC142" s="119"/>
      <c r="GD142" s="119"/>
      <c r="GE142" s="119"/>
      <c r="GF142" s="119"/>
      <c r="GG142" s="119"/>
      <c r="GH142" s="119"/>
      <c r="GI142" s="119"/>
      <c r="GJ142" s="119"/>
      <c r="GK142" s="119"/>
      <c r="GL142" s="119"/>
      <c r="GM142" s="119"/>
      <c r="GN142" s="119"/>
      <c r="GO142" s="119"/>
      <c r="GP142" s="119"/>
      <c r="GQ142" s="119"/>
      <c r="GR142" s="119"/>
      <c r="GS142" s="119"/>
      <c r="GT142" s="119"/>
      <c r="GU142" s="119"/>
      <c r="GV142" s="119"/>
      <c r="GW142" s="119"/>
      <c r="GX142" s="119"/>
      <c r="GY142" s="119"/>
      <c r="GZ142" s="119"/>
      <c r="HA142" s="119"/>
      <c r="HB142" s="119"/>
      <c r="HC142" s="119"/>
      <c r="HD142" s="119"/>
      <c r="HE142" s="119"/>
      <c r="HF142" s="119"/>
      <c r="HG142" s="119"/>
      <c r="HH142" s="119"/>
      <c r="HI142" s="119"/>
      <c r="HJ142" s="119"/>
      <c r="HK142" s="119"/>
      <c r="HL142" s="119"/>
      <c r="HM142" s="119"/>
      <c r="HN142" s="119"/>
      <c r="HO142" s="119"/>
      <c r="HP142" s="119"/>
      <c r="HQ142" s="119"/>
      <c r="HR142" s="119"/>
      <c r="HS142" s="119"/>
      <c r="HT142" s="119"/>
      <c r="HU142" s="119"/>
      <c r="HV142" s="119"/>
      <c r="HW142" s="119"/>
      <c r="HX142" s="119"/>
      <c r="HY142" s="119"/>
      <c r="HZ142" s="119"/>
      <c r="IA142" s="119"/>
      <c r="IB142" s="119"/>
      <c r="IC142" s="119"/>
      <c r="ID142" s="119"/>
      <c r="IE142" s="119"/>
      <c r="IF142" s="119"/>
      <c r="IG142" s="119"/>
      <c r="IH142" s="119"/>
      <c r="II142" s="119"/>
      <c r="IJ142" s="119"/>
      <c r="IK142" s="119"/>
      <c r="IL142" s="119"/>
      <c r="IM142" s="119"/>
      <c r="IN142" s="119"/>
      <c r="IO142" s="119"/>
      <c r="IP142" s="119"/>
      <c r="IQ142" s="119"/>
      <c r="IR142" s="119"/>
      <c r="IS142" s="119"/>
      <c r="IT142" s="119"/>
      <c r="IU142" s="119"/>
      <c r="IV142" s="119"/>
      <c r="IW142" s="119"/>
      <c r="IX142" s="119"/>
      <c r="IY142" s="119"/>
      <c r="IZ142" s="119"/>
      <c r="JA142" s="119"/>
      <c r="JB142" s="119"/>
      <c r="JC142" s="119"/>
      <c r="JD142" s="119"/>
      <c r="JE142" s="119"/>
      <c r="JF142" s="119"/>
      <c r="JG142" s="119"/>
    </row>
    <row r="143" spans="1:267" s="117" customFormat="1" ht="69" customHeight="1" x14ac:dyDescent="0.2">
      <c r="A143" s="379"/>
      <c r="B143" s="353"/>
      <c r="C143" s="353"/>
      <c r="D143" s="354"/>
      <c r="E143" s="353"/>
      <c r="F143" s="313" t="s">
        <v>465</v>
      </c>
      <c r="G143" s="372"/>
      <c r="H143" s="353"/>
      <c r="I143" s="354"/>
      <c r="J143" s="353"/>
      <c r="K143" s="354"/>
      <c r="L143" s="370"/>
      <c r="M143" s="283" t="s">
        <v>31</v>
      </c>
      <c r="N143" s="466">
        <v>310606.2</v>
      </c>
      <c r="O143" s="284">
        <v>44265</v>
      </c>
      <c r="P143" s="284">
        <v>44316</v>
      </c>
      <c r="Q143" s="290">
        <f t="shared" si="7"/>
        <v>900.30782608695654</v>
      </c>
      <c r="R143" s="285" t="s">
        <v>39</v>
      </c>
      <c r="S143" s="48">
        <v>345</v>
      </c>
      <c r="T143" s="335">
        <f>U143*100%/N143</f>
        <v>1</v>
      </c>
      <c r="U143" s="68">
        <v>310606.2</v>
      </c>
      <c r="V143" s="373"/>
      <c r="W143" s="373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/>
      <c r="BA143" s="119"/>
      <c r="BB143" s="119"/>
      <c r="BC143" s="119"/>
      <c r="BD143" s="119"/>
      <c r="BE143" s="119"/>
      <c r="BF143" s="119"/>
      <c r="BG143" s="119"/>
      <c r="BH143" s="119"/>
      <c r="BI143" s="119"/>
      <c r="BJ143" s="119"/>
      <c r="BK143" s="119"/>
      <c r="BL143" s="119"/>
      <c r="BM143" s="119"/>
      <c r="BN143" s="119"/>
      <c r="BO143" s="119"/>
      <c r="BP143" s="119"/>
      <c r="BQ143" s="119"/>
      <c r="BR143" s="119"/>
      <c r="BS143" s="119"/>
      <c r="BT143" s="119"/>
      <c r="BU143" s="119"/>
      <c r="BV143" s="119"/>
      <c r="BW143" s="119"/>
      <c r="BX143" s="119"/>
      <c r="BY143" s="119"/>
      <c r="BZ143" s="119"/>
      <c r="CA143" s="119"/>
      <c r="CB143" s="119"/>
      <c r="CC143" s="119"/>
      <c r="CD143" s="119"/>
      <c r="CE143" s="119"/>
      <c r="CF143" s="119"/>
      <c r="CG143" s="119"/>
      <c r="CH143" s="119"/>
      <c r="CI143" s="119"/>
      <c r="CJ143" s="119"/>
      <c r="CK143" s="119"/>
      <c r="CL143" s="119"/>
      <c r="CM143" s="119"/>
      <c r="CN143" s="119"/>
      <c r="CO143" s="119"/>
      <c r="CP143" s="119"/>
      <c r="CQ143" s="119"/>
      <c r="CR143" s="119"/>
      <c r="CS143" s="119"/>
      <c r="CT143" s="119"/>
      <c r="CU143" s="119"/>
      <c r="CV143" s="119"/>
      <c r="CW143" s="119"/>
      <c r="CX143" s="119"/>
      <c r="CY143" s="119"/>
      <c r="CZ143" s="119"/>
      <c r="DA143" s="119"/>
      <c r="DB143" s="119"/>
      <c r="DC143" s="119"/>
      <c r="DD143" s="119"/>
      <c r="DE143" s="119"/>
      <c r="DF143" s="119"/>
      <c r="DG143" s="119"/>
      <c r="DH143" s="119"/>
      <c r="DI143" s="119"/>
      <c r="DJ143" s="119"/>
      <c r="DK143" s="119"/>
      <c r="DL143" s="119"/>
      <c r="DM143" s="119"/>
      <c r="DN143" s="119"/>
      <c r="DO143" s="119"/>
      <c r="DP143" s="119"/>
      <c r="DQ143" s="119"/>
      <c r="DR143" s="119"/>
      <c r="DS143" s="119"/>
      <c r="DT143" s="119"/>
      <c r="DU143" s="119"/>
      <c r="DV143" s="119"/>
      <c r="DW143" s="119"/>
      <c r="DX143" s="119"/>
      <c r="DY143" s="119"/>
      <c r="DZ143" s="119"/>
      <c r="EA143" s="119"/>
      <c r="EB143" s="119"/>
      <c r="EC143" s="119"/>
      <c r="ED143" s="119"/>
      <c r="EE143" s="119"/>
      <c r="EF143" s="119"/>
      <c r="EG143" s="119"/>
      <c r="EH143" s="119"/>
      <c r="EI143" s="119"/>
      <c r="EJ143" s="119"/>
      <c r="EK143" s="119"/>
      <c r="EL143" s="119"/>
      <c r="EM143" s="119"/>
      <c r="EN143" s="119"/>
      <c r="EO143" s="119"/>
      <c r="EP143" s="119"/>
      <c r="EQ143" s="119"/>
      <c r="ER143" s="119"/>
      <c r="ES143" s="119"/>
      <c r="ET143" s="119"/>
      <c r="EU143" s="119"/>
      <c r="EV143" s="119"/>
      <c r="EW143" s="119"/>
      <c r="EX143" s="119"/>
      <c r="EY143" s="119"/>
      <c r="EZ143" s="119"/>
      <c r="FA143" s="119"/>
      <c r="FB143" s="119"/>
      <c r="FC143" s="119"/>
      <c r="FD143" s="119"/>
      <c r="FE143" s="119"/>
      <c r="FF143" s="119"/>
      <c r="FG143" s="119"/>
      <c r="FH143" s="119"/>
      <c r="FI143" s="119"/>
      <c r="FJ143" s="119"/>
      <c r="FK143" s="119"/>
      <c r="FL143" s="119"/>
      <c r="FM143" s="119"/>
      <c r="FN143" s="119"/>
      <c r="FO143" s="119"/>
      <c r="FP143" s="119"/>
      <c r="FQ143" s="119"/>
      <c r="FR143" s="119"/>
      <c r="FS143" s="119"/>
      <c r="FT143" s="119"/>
      <c r="FU143" s="119"/>
      <c r="FV143" s="119"/>
      <c r="FW143" s="119"/>
      <c r="FX143" s="119"/>
      <c r="FY143" s="119"/>
      <c r="FZ143" s="119"/>
      <c r="GA143" s="119"/>
      <c r="GB143" s="119"/>
      <c r="GC143" s="119"/>
      <c r="GD143" s="119"/>
      <c r="GE143" s="119"/>
      <c r="GF143" s="119"/>
      <c r="GG143" s="119"/>
      <c r="GH143" s="119"/>
      <c r="GI143" s="119"/>
      <c r="GJ143" s="119"/>
      <c r="GK143" s="119"/>
      <c r="GL143" s="119"/>
      <c r="GM143" s="119"/>
      <c r="GN143" s="119"/>
      <c r="GO143" s="119"/>
      <c r="GP143" s="119"/>
      <c r="GQ143" s="119"/>
      <c r="GR143" s="119"/>
      <c r="GS143" s="119"/>
      <c r="GT143" s="119"/>
      <c r="GU143" s="119"/>
      <c r="GV143" s="119"/>
      <c r="GW143" s="119"/>
      <c r="GX143" s="119"/>
      <c r="GY143" s="119"/>
      <c r="GZ143" s="119"/>
      <c r="HA143" s="119"/>
      <c r="HB143" s="119"/>
      <c r="HC143" s="119"/>
      <c r="HD143" s="119"/>
      <c r="HE143" s="119"/>
      <c r="HF143" s="119"/>
      <c r="HG143" s="119"/>
      <c r="HH143" s="119"/>
      <c r="HI143" s="119"/>
      <c r="HJ143" s="119"/>
      <c r="HK143" s="119"/>
      <c r="HL143" s="119"/>
      <c r="HM143" s="119"/>
      <c r="HN143" s="119"/>
      <c r="HO143" s="119"/>
      <c r="HP143" s="119"/>
      <c r="HQ143" s="119"/>
      <c r="HR143" s="119"/>
      <c r="HS143" s="119"/>
      <c r="HT143" s="119"/>
      <c r="HU143" s="119"/>
      <c r="HV143" s="119"/>
      <c r="HW143" s="119"/>
      <c r="HX143" s="119"/>
      <c r="HY143" s="119"/>
      <c r="HZ143" s="119"/>
      <c r="IA143" s="119"/>
      <c r="IB143" s="119"/>
      <c r="IC143" s="119"/>
      <c r="ID143" s="119"/>
      <c r="IE143" s="119"/>
      <c r="IF143" s="119"/>
      <c r="IG143" s="119"/>
      <c r="IH143" s="119"/>
      <c r="II143" s="119"/>
      <c r="IJ143" s="119"/>
      <c r="IK143" s="119"/>
      <c r="IL143" s="119"/>
      <c r="IM143" s="119"/>
      <c r="IN143" s="119"/>
      <c r="IO143" s="119"/>
      <c r="IP143" s="119"/>
      <c r="IQ143" s="119"/>
      <c r="IR143" s="119"/>
      <c r="IS143" s="119"/>
      <c r="IT143" s="119"/>
      <c r="IU143" s="119"/>
      <c r="IV143" s="119"/>
      <c r="IW143" s="119"/>
      <c r="IX143" s="119"/>
      <c r="IY143" s="119"/>
      <c r="IZ143" s="119"/>
      <c r="JA143" s="119"/>
      <c r="JB143" s="119"/>
      <c r="JC143" s="119"/>
      <c r="JD143" s="119"/>
      <c r="JE143" s="119"/>
      <c r="JF143" s="119"/>
      <c r="JG143" s="119"/>
    </row>
    <row r="144" spans="1:267" s="117" customFormat="1" ht="69" customHeight="1" x14ac:dyDescent="0.2">
      <c r="A144" s="379"/>
      <c r="B144" s="353"/>
      <c r="C144" s="353"/>
      <c r="D144" s="354"/>
      <c r="E144" s="353"/>
      <c r="F144" s="313" t="s">
        <v>466</v>
      </c>
      <c r="G144" s="372"/>
      <c r="H144" s="353"/>
      <c r="I144" s="354"/>
      <c r="J144" s="353"/>
      <c r="K144" s="354"/>
      <c r="L144" s="370"/>
      <c r="M144" s="283" t="s">
        <v>31</v>
      </c>
      <c r="N144" s="466">
        <v>617931.85</v>
      </c>
      <c r="O144" s="368">
        <v>44270</v>
      </c>
      <c r="P144" s="368">
        <v>44337</v>
      </c>
      <c r="Q144" s="290">
        <f t="shared" si="7"/>
        <v>325.22728947368421</v>
      </c>
      <c r="R144" s="285" t="s">
        <v>39</v>
      </c>
      <c r="S144" s="48">
        <v>1900</v>
      </c>
      <c r="T144" s="468">
        <f>U144*100%/1147931.85</f>
        <v>1</v>
      </c>
      <c r="U144" s="421">
        <v>1147931.8500000001</v>
      </c>
      <c r="V144" s="373"/>
      <c r="W144" s="373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  <c r="AV144" s="119"/>
      <c r="AW144" s="119"/>
      <c r="AX144" s="119"/>
      <c r="AY144" s="119"/>
      <c r="AZ144" s="119"/>
      <c r="BA144" s="119"/>
      <c r="BB144" s="119"/>
      <c r="BC144" s="119"/>
      <c r="BD144" s="119"/>
      <c r="BE144" s="119"/>
      <c r="BF144" s="119"/>
      <c r="BG144" s="119"/>
      <c r="BH144" s="119"/>
      <c r="BI144" s="119"/>
      <c r="BJ144" s="119"/>
      <c r="BK144" s="119"/>
      <c r="BL144" s="119"/>
      <c r="BM144" s="119"/>
      <c r="BN144" s="119"/>
      <c r="BO144" s="119"/>
      <c r="BP144" s="119"/>
      <c r="BQ144" s="119"/>
      <c r="BR144" s="119"/>
      <c r="BS144" s="119"/>
      <c r="BT144" s="119"/>
      <c r="BU144" s="119"/>
      <c r="BV144" s="119"/>
      <c r="BW144" s="119"/>
      <c r="BX144" s="119"/>
      <c r="BY144" s="119"/>
      <c r="BZ144" s="119"/>
      <c r="CA144" s="119"/>
      <c r="CB144" s="119"/>
      <c r="CC144" s="119"/>
      <c r="CD144" s="119"/>
      <c r="CE144" s="119"/>
      <c r="CF144" s="119"/>
      <c r="CG144" s="119"/>
      <c r="CH144" s="119"/>
      <c r="CI144" s="119"/>
      <c r="CJ144" s="119"/>
      <c r="CK144" s="119"/>
      <c r="CL144" s="119"/>
      <c r="CM144" s="119"/>
      <c r="CN144" s="119"/>
      <c r="CO144" s="119"/>
      <c r="CP144" s="119"/>
      <c r="CQ144" s="119"/>
      <c r="CR144" s="119"/>
      <c r="CS144" s="119"/>
      <c r="CT144" s="119"/>
      <c r="CU144" s="119"/>
      <c r="CV144" s="119"/>
      <c r="CW144" s="119"/>
      <c r="CX144" s="119"/>
      <c r="CY144" s="119"/>
      <c r="CZ144" s="119"/>
      <c r="DA144" s="119"/>
      <c r="DB144" s="119"/>
      <c r="DC144" s="119"/>
      <c r="DD144" s="119"/>
      <c r="DE144" s="119"/>
      <c r="DF144" s="119"/>
      <c r="DG144" s="119"/>
      <c r="DH144" s="119"/>
      <c r="DI144" s="119"/>
      <c r="DJ144" s="119"/>
      <c r="DK144" s="119"/>
      <c r="DL144" s="119"/>
      <c r="DM144" s="119"/>
      <c r="DN144" s="119"/>
      <c r="DO144" s="119"/>
      <c r="DP144" s="119"/>
      <c r="DQ144" s="119"/>
      <c r="DR144" s="119"/>
      <c r="DS144" s="119"/>
      <c r="DT144" s="119"/>
      <c r="DU144" s="119"/>
      <c r="DV144" s="119"/>
      <c r="DW144" s="119"/>
      <c r="DX144" s="119"/>
      <c r="DY144" s="119"/>
      <c r="DZ144" s="119"/>
      <c r="EA144" s="119"/>
      <c r="EB144" s="119"/>
      <c r="EC144" s="119"/>
      <c r="ED144" s="119"/>
      <c r="EE144" s="119"/>
      <c r="EF144" s="119"/>
      <c r="EG144" s="119"/>
      <c r="EH144" s="119"/>
      <c r="EI144" s="119"/>
      <c r="EJ144" s="119"/>
      <c r="EK144" s="119"/>
      <c r="EL144" s="119"/>
      <c r="EM144" s="119"/>
      <c r="EN144" s="119"/>
      <c r="EO144" s="119"/>
      <c r="EP144" s="119"/>
      <c r="EQ144" s="119"/>
      <c r="ER144" s="119"/>
      <c r="ES144" s="119"/>
      <c r="ET144" s="119"/>
      <c r="EU144" s="119"/>
      <c r="EV144" s="119"/>
      <c r="EW144" s="119"/>
      <c r="EX144" s="119"/>
      <c r="EY144" s="119"/>
      <c r="EZ144" s="119"/>
      <c r="FA144" s="119"/>
      <c r="FB144" s="119"/>
      <c r="FC144" s="119"/>
      <c r="FD144" s="119"/>
      <c r="FE144" s="119"/>
      <c r="FF144" s="119"/>
      <c r="FG144" s="119"/>
      <c r="FH144" s="119"/>
      <c r="FI144" s="119"/>
      <c r="FJ144" s="119"/>
      <c r="FK144" s="119"/>
      <c r="FL144" s="119"/>
      <c r="FM144" s="119"/>
      <c r="FN144" s="119"/>
      <c r="FO144" s="119"/>
      <c r="FP144" s="119"/>
      <c r="FQ144" s="119"/>
      <c r="FR144" s="119"/>
      <c r="FS144" s="119"/>
      <c r="FT144" s="119"/>
      <c r="FU144" s="119"/>
      <c r="FV144" s="119"/>
      <c r="FW144" s="119"/>
      <c r="FX144" s="119"/>
      <c r="FY144" s="119"/>
      <c r="FZ144" s="119"/>
      <c r="GA144" s="119"/>
      <c r="GB144" s="119"/>
      <c r="GC144" s="119"/>
      <c r="GD144" s="119"/>
      <c r="GE144" s="119"/>
      <c r="GF144" s="119"/>
      <c r="GG144" s="119"/>
      <c r="GH144" s="119"/>
      <c r="GI144" s="119"/>
      <c r="GJ144" s="119"/>
      <c r="GK144" s="119"/>
      <c r="GL144" s="119"/>
      <c r="GM144" s="119"/>
      <c r="GN144" s="119"/>
      <c r="GO144" s="119"/>
      <c r="GP144" s="119"/>
      <c r="GQ144" s="119"/>
      <c r="GR144" s="119"/>
      <c r="GS144" s="119"/>
      <c r="GT144" s="119"/>
      <c r="GU144" s="119"/>
      <c r="GV144" s="119"/>
      <c r="GW144" s="119"/>
      <c r="GX144" s="119"/>
      <c r="GY144" s="119"/>
      <c r="GZ144" s="119"/>
      <c r="HA144" s="119"/>
      <c r="HB144" s="119"/>
      <c r="HC144" s="119"/>
      <c r="HD144" s="119"/>
      <c r="HE144" s="119"/>
      <c r="HF144" s="119"/>
      <c r="HG144" s="119"/>
      <c r="HH144" s="119"/>
      <c r="HI144" s="119"/>
      <c r="HJ144" s="119"/>
      <c r="HK144" s="119"/>
      <c r="HL144" s="119"/>
      <c r="HM144" s="119"/>
      <c r="HN144" s="119"/>
      <c r="HO144" s="119"/>
      <c r="HP144" s="119"/>
      <c r="HQ144" s="119"/>
      <c r="HR144" s="119"/>
      <c r="HS144" s="119"/>
      <c r="HT144" s="119"/>
      <c r="HU144" s="119"/>
      <c r="HV144" s="119"/>
      <c r="HW144" s="119"/>
      <c r="HX144" s="119"/>
      <c r="HY144" s="119"/>
      <c r="HZ144" s="119"/>
      <c r="IA144" s="119"/>
      <c r="IB144" s="119"/>
      <c r="IC144" s="119"/>
      <c r="ID144" s="119"/>
      <c r="IE144" s="119"/>
      <c r="IF144" s="119"/>
      <c r="IG144" s="119"/>
      <c r="IH144" s="119"/>
      <c r="II144" s="119"/>
      <c r="IJ144" s="119"/>
      <c r="IK144" s="119"/>
      <c r="IL144" s="119"/>
      <c r="IM144" s="119"/>
      <c r="IN144" s="119"/>
      <c r="IO144" s="119"/>
      <c r="IP144" s="119"/>
      <c r="IQ144" s="119"/>
      <c r="IR144" s="119"/>
      <c r="IS144" s="119"/>
      <c r="IT144" s="119"/>
      <c r="IU144" s="119"/>
      <c r="IV144" s="119"/>
      <c r="IW144" s="119"/>
      <c r="IX144" s="119"/>
      <c r="IY144" s="119"/>
      <c r="IZ144" s="119"/>
      <c r="JA144" s="119"/>
      <c r="JB144" s="119"/>
      <c r="JC144" s="119"/>
      <c r="JD144" s="119"/>
      <c r="JE144" s="119"/>
      <c r="JF144" s="119"/>
      <c r="JG144" s="119"/>
    </row>
    <row r="145" spans="1:267" s="117" customFormat="1" ht="69" customHeight="1" x14ac:dyDescent="0.2">
      <c r="A145" s="287">
        <v>78</v>
      </c>
      <c r="B145" s="281" t="s">
        <v>441</v>
      </c>
      <c r="C145" s="281" t="s">
        <v>49</v>
      </c>
      <c r="D145" s="288" t="s">
        <v>467</v>
      </c>
      <c r="E145" s="281">
        <v>1227</v>
      </c>
      <c r="F145" s="313" t="s">
        <v>468</v>
      </c>
      <c r="G145" s="286" t="s">
        <v>469</v>
      </c>
      <c r="H145" s="281" t="s">
        <v>45</v>
      </c>
      <c r="I145" s="288" t="s">
        <v>41</v>
      </c>
      <c r="J145" s="281" t="s">
        <v>49</v>
      </c>
      <c r="K145" s="288" t="s">
        <v>41</v>
      </c>
      <c r="L145" s="282">
        <v>180</v>
      </c>
      <c r="M145" s="283" t="s">
        <v>31</v>
      </c>
      <c r="N145" s="466">
        <v>530000</v>
      </c>
      <c r="O145" s="368"/>
      <c r="P145" s="368"/>
      <c r="Q145" s="290">
        <f t="shared" si="7"/>
        <v>530000</v>
      </c>
      <c r="R145" s="285" t="s">
        <v>32</v>
      </c>
      <c r="S145" s="48">
        <v>1</v>
      </c>
      <c r="T145" s="469"/>
      <c r="U145" s="392"/>
      <c r="V145" s="280" t="s">
        <v>470</v>
      </c>
      <c r="W145" s="280" t="s">
        <v>471</v>
      </c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  <c r="AV145" s="119"/>
      <c r="AW145" s="119"/>
      <c r="AX145" s="119"/>
      <c r="AY145" s="119"/>
      <c r="AZ145" s="119"/>
      <c r="BA145" s="119"/>
      <c r="BB145" s="119"/>
      <c r="BC145" s="119"/>
      <c r="BD145" s="119"/>
      <c r="BE145" s="119"/>
      <c r="BF145" s="119"/>
      <c r="BG145" s="119"/>
      <c r="BH145" s="119"/>
      <c r="BI145" s="119"/>
      <c r="BJ145" s="119"/>
      <c r="BK145" s="119"/>
      <c r="BL145" s="119"/>
      <c r="BM145" s="119"/>
      <c r="BN145" s="119"/>
      <c r="BO145" s="119"/>
      <c r="BP145" s="119"/>
      <c r="BQ145" s="119"/>
      <c r="BR145" s="119"/>
      <c r="BS145" s="119"/>
      <c r="BT145" s="119"/>
      <c r="BU145" s="119"/>
      <c r="BV145" s="119"/>
      <c r="BW145" s="119"/>
      <c r="BX145" s="119"/>
      <c r="BY145" s="119"/>
      <c r="BZ145" s="119"/>
      <c r="CA145" s="119"/>
      <c r="CB145" s="119"/>
      <c r="CC145" s="119"/>
      <c r="CD145" s="119"/>
      <c r="CE145" s="119"/>
      <c r="CF145" s="119"/>
      <c r="CG145" s="119"/>
      <c r="CH145" s="119"/>
      <c r="CI145" s="119"/>
      <c r="CJ145" s="119"/>
      <c r="CK145" s="119"/>
      <c r="CL145" s="119"/>
      <c r="CM145" s="119"/>
      <c r="CN145" s="119"/>
      <c r="CO145" s="119"/>
      <c r="CP145" s="119"/>
      <c r="CQ145" s="119"/>
      <c r="CR145" s="119"/>
      <c r="CS145" s="119"/>
      <c r="CT145" s="119"/>
      <c r="CU145" s="119"/>
      <c r="CV145" s="119"/>
      <c r="CW145" s="119"/>
      <c r="CX145" s="119"/>
      <c r="CY145" s="119"/>
      <c r="CZ145" s="119"/>
      <c r="DA145" s="119"/>
      <c r="DB145" s="119"/>
      <c r="DC145" s="119"/>
      <c r="DD145" s="119"/>
      <c r="DE145" s="119"/>
      <c r="DF145" s="119"/>
      <c r="DG145" s="119"/>
      <c r="DH145" s="119"/>
      <c r="DI145" s="119"/>
      <c r="DJ145" s="119"/>
      <c r="DK145" s="119"/>
      <c r="DL145" s="119"/>
      <c r="DM145" s="119"/>
      <c r="DN145" s="119"/>
      <c r="DO145" s="119"/>
      <c r="DP145" s="119"/>
      <c r="DQ145" s="119"/>
      <c r="DR145" s="119"/>
      <c r="DS145" s="119"/>
      <c r="DT145" s="119"/>
      <c r="DU145" s="119"/>
      <c r="DV145" s="119"/>
      <c r="DW145" s="119"/>
      <c r="DX145" s="119"/>
      <c r="DY145" s="119"/>
      <c r="DZ145" s="119"/>
      <c r="EA145" s="119"/>
      <c r="EB145" s="119"/>
      <c r="EC145" s="119"/>
      <c r="ED145" s="119"/>
      <c r="EE145" s="119"/>
      <c r="EF145" s="119"/>
      <c r="EG145" s="119"/>
      <c r="EH145" s="119"/>
      <c r="EI145" s="119"/>
      <c r="EJ145" s="119"/>
      <c r="EK145" s="119"/>
      <c r="EL145" s="119"/>
      <c r="EM145" s="119"/>
      <c r="EN145" s="119"/>
      <c r="EO145" s="119"/>
      <c r="EP145" s="119"/>
      <c r="EQ145" s="119"/>
      <c r="ER145" s="119"/>
      <c r="ES145" s="119"/>
      <c r="ET145" s="119"/>
      <c r="EU145" s="119"/>
      <c r="EV145" s="119"/>
      <c r="EW145" s="119"/>
      <c r="EX145" s="119"/>
      <c r="EY145" s="119"/>
      <c r="EZ145" s="119"/>
      <c r="FA145" s="119"/>
      <c r="FB145" s="119"/>
      <c r="FC145" s="119"/>
      <c r="FD145" s="119"/>
      <c r="FE145" s="119"/>
      <c r="FF145" s="119"/>
      <c r="FG145" s="119"/>
      <c r="FH145" s="119"/>
      <c r="FI145" s="119"/>
      <c r="FJ145" s="119"/>
      <c r="FK145" s="119"/>
      <c r="FL145" s="119"/>
      <c r="FM145" s="119"/>
      <c r="FN145" s="119"/>
      <c r="FO145" s="119"/>
      <c r="FP145" s="119"/>
      <c r="FQ145" s="119"/>
      <c r="FR145" s="119"/>
      <c r="FS145" s="119"/>
      <c r="FT145" s="119"/>
      <c r="FU145" s="119"/>
      <c r="FV145" s="119"/>
      <c r="FW145" s="119"/>
      <c r="FX145" s="119"/>
      <c r="FY145" s="119"/>
      <c r="FZ145" s="119"/>
      <c r="GA145" s="119"/>
      <c r="GB145" s="119"/>
      <c r="GC145" s="119"/>
      <c r="GD145" s="119"/>
      <c r="GE145" s="119"/>
      <c r="GF145" s="119"/>
      <c r="GG145" s="119"/>
      <c r="GH145" s="119"/>
      <c r="GI145" s="119"/>
      <c r="GJ145" s="119"/>
      <c r="GK145" s="119"/>
      <c r="GL145" s="119"/>
      <c r="GM145" s="119"/>
      <c r="GN145" s="119"/>
      <c r="GO145" s="119"/>
      <c r="GP145" s="119"/>
      <c r="GQ145" s="119"/>
      <c r="GR145" s="119"/>
      <c r="GS145" s="119"/>
      <c r="GT145" s="119"/>
      <c r="GU145" s="119"/>
      <c r="GV145" s="119"/>
      <c r="GW145" s="119"/>
      <c r="GX145" s="119"/>
      <c r="GY145" s="119"/>
      <c r="GZ145" s="119"/>
      <c r="HA145" s="119"/>
      <c r="HB145" s="119"/>
      <c r="HC145" s="119"/>
      <c r="HD145" s="119"/>
      <c r="HE145" s="119"/>
      <c r="HF145" s="119"/>
      <c r="HG145" s="119"/>
      <c r="HH145" s="119"/>
      <c r="HI145" s="119"/>
      <c r="HJ145" s="119"/>
      <c r="HK145" s="119"/>
      <c r="HL145" s="119"/>
      <c r="HM145" s="119"/>
      <c r="HN145" s="119"/>
      <c r="HO145" s="119"/>
      <c r="HP145" s="119"/>
      <c r="HQ145" s="119"/>
      <c r="HR145" s="119"/>
      <c r="HS145" s="119"/>
      <c r="HT145" s="119"/>
      <c r="HU145" s="119"/>
      <c r="HV145" s="119"/>
      <c r="HW145" s="119"/>
      <c r="HX145" s="119"/>
      <c r="HY145" s="119"/>
      <c r="HZ145" s="119"/>
      <c r="IA145" s="119"/>
      <c r="IB145" s="119"/>
      <c r="IC145" s="119"/>
      <c r="ID145" s="119"/>
      <c r="IE145" s="119"/>
      <c r="IF145" s="119"/>
      <c r="IG145" s="119"/>
      <c r="IH145" s="119"/>
      <c r="II145" s="119"/>
      <c r="IJ145" s="119"/>
      <c r="IK145" s="119"/>
      <c r="IL145" s="119"/>
      <c r="IM145" s="119"/>
      <c r="IN145" s="119"/>
      <c r="IO145" s="119"/>
      <c r="IP145" s="119"/>
      <c r="IQ145" s="119"/>
      <c r="IR145" s="119"/>
      <c r="IS145" s="119"/>
      <c r="IT145" s="119"/>
      <c r="IU145" s="119"/>
      <c r="IV145" s="119"/>
      <c r="IW145" s="119"/>
      <c r="IX145" s="119"/>
      <c r="IY145" s="119"/>
      <c r="IZ145" s="119"/>
      <c r="JA145" s="119"/>
      <c r="JB145" s="119"/>
      <c r="JC145" s="119"/>
      <c r="JD145" s="119"/>
      <c r="JE145" s="119"/>
      <c r="JF145" s="119"/>
      <c r="JG145" s="119"/>
    </row>
    <row r="146" spans="1:267" s="117" customFormat="1" ht="69" customHeight="1" x14ac:dyDescent="0.2">
      <c r="A146" s="379">
        <v>79</v>
      </c>
      <c r="B146" s="353" t="s">
        <v>441</v>
      </c>
      <c r="C146" s="353" t="s">
        <v>49</v>
      </c>
      <c r="D146" s="354" t="s">
        <v>472</v>
      </c>
      <c r="E146" s="353">
        <v>1228</v>
      </c>
      <c r="F146" s="313" t="s">
        <v>473</v>
      </c>
      <c r="G146" s="372" t="s">
        <v>29</v>
      </c>
      <c r="H146" s="353" t="s">
        <v>55</v>
      </c>
      <c r="I146" s="354" t="s">
        <v>33</v>
      </c>
      <c r="J146" s="353" t="s">
        <v>49</v>
      </c>
      <c r="K146" s="354" t="s">
        <v>33</v>
      </c>
      <c r="L146" s="370">
        <v>450</v>
      </c>
      <c r="M146" s="283" t="s">
        <v>31</v>
      </c>
      <c r="N146" s="466">
        <v>741478.98</v>
      </c>
      <c r="O146" s="284">
        <v>44270</v>
      </c>
      <c r="P146" s="284">
        <v>44337</v>
      </c>
      <c r="Q146" s="290">
        <f t="shared" si="7"/>
        <v>741478.98</v>
      </c>
      <c r="R146" s="285" t="s">
        <v>32</v>
      </c>
      <c r="S146" s="48">
        <v>1</v>
      </c>
      <c r="T146" s="335">
        <f>U146*100%/N146</f>
        <v>1</v>
      </c>
      <c r="U146" s="465">
        <v>741478.98</v>
      </c>
      <c r="V146" s="373" t="s">
        <v>474</v>
      </c>
      <c r="W146" s="373" t="s">
        <v>475</v>
      </c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19"/>
      <c r="AV146" s="119"/>
      <c r="AW146" s="119"/>
      <c r="AX146" s="119"/>
      <c r="AY146" s="119"/>
      <c r="AZ146" s="119"/>
      <c r="BA146" s="119"/>
      <c r="BB146" s="119"/>
      <c r="BC146" s="119"/>
      <c r="BD146" s="119"/>
      <c r="BE146" s="119"/>
      <c r="BF146" s="119"/>
      <c r="BG146" s="119"/>
      <c r="BH146" s="119"/>
      <c r="BI146" s="119"/>
      <c r="BJ146" s="119"/>
      <c r="BK146" s="119"/>
      <c r="BL146" s="119"/>
      <c r="BM146" s="119"/>
      <c r="BN146" s="119"/>
      <c r="BO146" s="119"/>
      <c r="BP146" s="119"/>
      <c r="BQ146" s="119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19"/>
      <c r="CB146" s="119"/>
      <c r="CC146" s="119"/>
      <c r="CD146" s="119"/>
      <c r="CE146" s="119"/>
      <c r="CF146" s="119"/>
      <c r="CG146" s="119"/>
      <c r="CH146" s="119"/>
      <c r="CI146" s="119"/>
      <c r="CJ146" s="119"/>
      <c r="CK146" s="119"/>
      <c r="CL146" s="119"/>
      <c r="CM146" s="119"/>
      <c r="CN146" s="119"/>
      <c r="CO146" s="119"/>
      <c r="CP146" s="119"/>
      <c r="CQ146" s="119"/>
      <c r="CR146" s="119"/>
      <c r="CS146" s="119"/>
      <c r="CT146" s="119"/>
      <c r="CU146" s="119"/>
      <c r="CV146" s="119"/>
      <c r="CW146" s="119"/>
      <c r="CX146" s="119"/>
      <c r="CY146" s="119"/>
      <c r="CZ146" s="119"/>
      <c r="DA146" s="119"/>
      <c r="DB146" s="119"/>
      <c r="DC146" s="119"/>
      <c r="DD146" s="119"/>
      <c r="DE146" s="119"/>
      <c r="DF146" s="119"/>
      <c r="DG146" s="119"/>
      <c r="DH146" s="119"/>
      <c r="DI146" s="119"/>
      <c r="DJ146" s="119"/>
      <c r="DK146" s="119"/>
      <c r="DL146" s="119"/>
      <c r="DM146" s="119"/>
      <c r="DN146" s="119"/>
      <c r="DO146" s="119"/>
      <c r="DP146" s="119"/>
      <c r="DQ146" s="119"/>
      <c r="DR146" s="119"/>
      <c r="DS146" s="119"/>
      <c r="DT146" s="119"/>
      <c r="DU146" s="119"/>
      <c r="DV146" s="119"/>
      <c r="DW146" s="119"/>
      <c r="DX146" s="119"/>
      <c r="DY146" s="119"/>
      <c r="DZ146" s="119"/>
      <c r="EA146" s="119"/>
      <c r="EB146" s="119"/>
      <c r="EC146" s="119"/>
      <c r="ED146" s="119"/>
      <c r="EE146" s="119"/>
      <c r="EF146" s="119"/>
      <c r="EG146" s="119"/>
      <c r="EH146" s="119"/>
      <c r="EI146" s="119"/>
      <c r="EJ146" s="119"/>
      <c r="EK146" s="119"/>
      <c r="EL146" s="119"/>
      <c r="EM146" s="119"/>
      <c r="EN146" s="119"/>
      <c r="EO146" s="119"/>
      <c r="EP146" s="119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19"/>
      <c r="FA146" s="119"/>
      <c r="FB146" s="119"/>
      <c r="FC146" s="119"/>
      <c r="FD146" s="119"/>
      <c r="FE146" s="119"/>
      <c r="FF146" s="119"/>
      <c r="FG146" s="119"/>
      <c r="FH146" s="119"/>
      <c r="FI146" s="119"/>
      <c r="FJ146" s="119"/>
      <c r="FK146" s="119"/>
      <c r="FL146" s="119"/>
      <c r="FM146" s="119"/>
      <c r="FN146" s="119"/>
      <c r="FO146" s="119"/>
      <c r="FP146" s="119"/>
      <c r="FQ146" s="119"/>
      <c r="FR146" s="119"/>
      <c r="FS146" s="119"/>
      <c r="FT146" s="119"/>
      <c r="FU146" s="119"/>
      <c r="FV146" s="119"/>
      <c r="FW146" s="119"/>
      <c r="FX146" s="119"/>
      <c r="FY146" s="119"/>
      <c r="FZ146" s="119"/>
      <c r="GA146" s="119"/>
      <c r="GB146" s="119"/>
      <c r="GC146" s="119"/>
      <c r="GD146" s="119"/>
      <c r="GE146" s="119"/>
      <c r="GF146" s="119"/>
      <c r="GG146" s="119"/>
      <c r="GH146" s="119"/>
      <c r="GI146" s="119"/>
      <c r="GJ146" s="119"/>
      <c r="GK146" s="119"/>
      <c r="GL146" s="119"/>
      <c r="GM146" s="119"/>
      <c r="GN146" s="119"/>
      <c r="GO146" s="119"/>
      <c r="GP146" s="119"/>
      <c r="GQ146" s="119"/>
      <c r="GR146" s="119"/>
      <c r="GS146" s="119"/>
      <c r="GT146" s="119"/>
      <c r="GU146" s="119"/>
      <c r="GV146" s="119"/>
      <c r="GW146" s="119"/>
      <c r="GX146" s="119"/>
      <c r="GY146" s="119"/>
      <c r="GZ146" s="119"/>
      <c r="HA146" s="119"/>
      <c r="HB146" s="119"/>
      <c r="HC146" s="119"/>
      <c r="HD146" s="119"/>
      <c r="HE146" s="119"/>
      <c r="HF146" s="119"/>
      <c r="HG146" s="119"/>
      <c r="HH146" s="119"/>
      <c r="HI146" s="119"/>
      <c r="HJ146" s="119"/>
      <c r="HK146" s="119"/>
      <c r="HL146" s="119"/>
      <c r="HM146" s="119"/>
      <c r="HN146" s="119"/>
      <c r="HO146" s="119"/>
      <c r="HP146" s="119"/>
      <c r="HQ146" s="119"/>
      <c r="HR146" s="119"/>
      <c r="HS146" s="119"/>
      <c r="HT146" s="119"/>
      <c r="HU146" s="119"/>
      <c r="HV146" s="119"/>
      <c r="HW146" s="119"/>
      <c r="HX146" s="119"/>
      <c r="HY146" s="119"/>
      <c r="HZ146" s="119"/>
      <c r="IA146" s="119"/>
      <c r="IB146" s="119"/>
      <c r="IC146" s="119"/>
      <c r="ID146" s="119"/>
      <c r="IE146" s="119"/>
      <c r="IF146" s="119"/>
      <c r="IG146" s="119"/>
      <c r="IH146" s="119"/>
      <c r="II146" s="119"/>
      <c r="IJ146" s="119"/>
      <c r="IK146" s="119"/>
      <c r="IL146" s="119"/>
      <c r="IM146" s="119"/>
      <c r="IN146" s="119"/>
      <c r="IO146" s="119"/>
      <c r="IP146" s="119"/>
      <c r="IQ146" s="119"/>
      <c r="IR146" s="119"/>
      <c r="IS146" s="119"/>
      <c r="IT146" s="119"/>
      <c r="IU146" s="119"/>
      <c r="IV146" s="119"/>
      <c r="IW146" s="119"/>
      <c r="IX146" s="119"/>
      <c r="IY146" s="119"/>
      <c r="IZ146" s="119"/>
      <c r="JA146" s="119"/>
      <c r="JB146" s="119"/>
      <c r="JC146" s="119"/>
      <c r="JD146" s="119"/>
      <c r="JE146" s="119"/>
      <c r="JF146" s="119"/>
      <c r="JG146" s="119"/>
    </row>
    <row r="147" spans="1:267" s="117" customFormat="1" ht="69" customHeight="1" x14ac:dyDescent="0.2">
      <c r="A147" s="379"/>
      <c r="B147" s="353"/>
      <c r="C147" s="353"/>
      <c r="D147" s="354"/>
      <c r="E147" s="353"/>
      <c r="F147" s="313" t="s">
        <v>476</v>
      </c>
      <c r="G147" s="372"/>
      <c r="H147" s="353"/>
      <c r="I147" s="354"/>
      <c r="J147" s="353"/>
      <c r="K147" s="354"/>
      <c r="L147" s="370"/>
      <c r="M147" s="283" t="s">
        <v>31</v>
      </c>
      <c r="N147" s="466">
        <v>398311.82</v>
      </c>
      <c r="O147" s="284">
        <v>44270</v>
      </c>
      <c r="P147" s="284">
        <v>44316</v>
      </c>
      <c r="Q147" s="290">
        <f t="shared" si="7"/>
        <v>796.62364000000002</v>
      </c>
      <c r="R147" s="285" t="s">
        <v>39</v>
      </c>
      <c r="S147" s="48">
        <v>500</v>
      </c>
      <c r="T147" s="335">
        <f>U147*100%/N147</f>
        <v>1</v>
      </c>
      <c r="U147" s="68">
        <v>398311.82</v>
      </c>
      <c r="V147" s="373"/>
      <c r="W147" s="373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119"/>
      <c r="AR147" s="119"/>
      <c r="AS147" s="119"/>
      <c r="AT147" s="119"/>
      <c r="AU147" s="119"/>
      <c r="AV147" s="119"/>
      <c r="AW147" s="119"/>
      <c r="AX147" s="119"/>
      <c r="AY147" s="119"/>
      <c r="AZ147" s="119"/>
      <c r="BA147" s="119"/>
      <c r="BB147" s="119"/>
      <c r="BC147" s="119"/>
      <c r="BD147" s="119"/>
      <c r="BE147" s="119"/>
      <c r="BF147" s="119"/>
      <c r="BG147" s="119"/>
      <c r="BH147" s="119"/>
      <c r="BI147" s="119"/>
      <c r="BJ147" s="119"/>
      <c r="BK147" s="119"/>
      <c r="BL147" s="119"/>
      <c r="BM147" s="119"/>
      <c r="BN147" s="119"/>
      <c r="BO147" s="119"/>
      <c r="BP147" s="119"/>
      <c r="BQ147" s="119"/>
      <c r="BR147" s="119"/>
      <c r="BS147" s="119"/>
      <c r="BT147" s="119"/>
      <c r="BU147" s="119"/>
      <c r="BV147" s="119"/>
      <c r="BW147" s="119"/>
      <c r="BX147" s="119"/>
      <c r="BY147" s="119"/>
      <c r="BZ147" s="119"/>
      <c r="CA147" s="119"/>
      <c r="CB147" s="119"/>
      <c r="CC147" s="119"/>
      <c r="CD147" s="119"/>
      <c r="CE147" s="119"/>
      <c r="CF147" s="119"/>
      <c r="CG147" s="119"/>
      <c r="CH147" s="119"/>
      <c r="CI147" s="119"/>
      <c r="CJ147" s="119"/>
      <c r="CK147" s="119"/>
      <c r="CL147" s="119"/>
      <c r="CM147" s="119"/>
      <c r="CN147" s="119"/>
      <c r="CO147" s="119"/>
      <c r="CP147" s="119"/>
      <c r="CQ147" s="119"/>
      <c r="CR147" s="119"/>
      <c r="CS147" s="119"/>
      <c r="CT147" s="119"/>
      <c r="CU147" s="119"/>
      <c r="CV147" s="119"/>
      <c r="CW147" s="119"/>
      <c r="CX147" s="119"/>
      <c r="CY147" s="119"/>
      <c r="CZ147" s="119"/>
      <c r="DA147" s="119"/>
      <c r="DB147" s="119"/>
      <c r="DC147" s="119"/>
      <c r="DD147" s="119"/>
      <c r="DE147" s="119"/>
      <c r="DF147" s="119"/>
      <c r="DG147" s="119"/>
      <c r="DH147" s="119"/>
      <c r="DI147" s="119"/>
      <c r="DJ147" s="119"/>
      <c r="DK147" s="119"/>
      <c r="DL147" s="119"/>
      <c r="DM147" s="119"/>
      <c r="DN147" s="119"/>
      <c r="DO147" s="119"/>
      <c r="DP147" s="119"/>
      <c r="DQ147" s="119"/>
      <c r="DR147" s="119"/>
      <c r="DS147" s="119"/>
      <c r="DT147" s="119"/>
      <c r="DU147" s="119"/>
      <c r="DV147" s="119"/>
      <c r="DW147" s="119"/>
      <c r="DX147" s="119"/>
      <c r="DY147" s="119"/>
      <c r="DZ147" s="119"/>
      <c r="EA147" s="119"/>
      <c r="EB147" s="119"/>
      <c r="EC147" s="119"/>
      <c r="ED147" s="119"/>
      <c r="EE147" s="119"/>
      <c r="EF147" s="119"/>
      <c r="EG147" s="119"/>
      <c r="EH147" s="119"/>
      <c r="EI147" s="119"/>
      <c r="EJ147" s="119"/>
      <c r="EK147" s="119"/>
      <c r="EL147" s="119"/>
      <c r="EM147" s="119"/>
      <c r="EN147" s="119"/>
      <c r="EO147" s="119"/>
      <c r="EP147" s="119"/>
      <c r="EQ147" s="119"/>
      <c r="ER147" s="119"/>
      <c r="ES147" s="119"/>
      <c r="ET147" s="119"/>
      <c r="EU147" s="119"/>
      <c r="EV147" s="119"/>
      <c r="EW147" s="119"/>
      <c r="EX147" s="119"/>
      <c r="EY147" s="119"/>
      <c r="EZ147" s="119"/>
      <c r="FA147" s="119"/>
      <c r="FB147" s="119"/>
      <c r="FC147" s="119"/>
      <c r="FD147" s="119"/>
      <c r="FE147" s="119"/>
      <c r="FF147" s="119"/>
      <c r="FG147" s="119"/>
      <c r="FH147" s="119"/>
      <c r="FI147" s="119"/>
      <c r="FJ147" s="119"/>
      <c r="FK147" s="119"/>
      <c r="FL147" s="119"/>
      <c r="FM147" s="119"/>
      <c r="FN147" s="119"/>
      <c r="FO147" s="119"/>
      <c r="FP147" s="119"/>
      <c r="FQ147" s="119"/>
      <c r="FR147" s="119"/>
      <c r="FS147" s="119"/>
      <c r="FT147" s="119"/>
      <c r="FU147" s="119"/>
      <c r="FV147" s="119"/>
      <c r="FW147" s="119"/>
      <c r="FX147" s="119"/>
      <c r="FY147" s="119"/>
      <c r="FZ147" s="119"/>
      <c r="GA147" s="119"/>
      <c r="GB147" s="119"/>
      <c r="GC147" s="119"/>
      <c r="GD147" s="119"/>
      <c r="GE147" s="119"/>
      <c r="GF147" s="119"/>
      <c r="GG147" s="119"/>
      <c r="GH147" s="119"/>
      <c r="GI147" s="119"/>
      <c r="GJ147" s="119"/>
      <c r="GK147" s="119"/>
      <c r="GL147" s="119"/>
      <c r="GM147" s="119"/>
      <c r="GN147" s="119"/>
      <c r="GO147" s="119"/>
      <c r="GP147" s="119"/>
      <c r="GQ147" s="119"/>
      <c r="GR147" s="119"/>
      <c r="GS147" s="119"/>
      <c r="GT147" s="119"/>
      <c r="GU147" s="119"/>
      <c r="GV147" s="119"/>
      <c r="GW147" s="119"/>
      <c r="GX147" s="119"/>
      <c r="GY147" s="119"/>
      <c r="GZ147" s="119"/>
      <c r="HA147" s="119"/>
      <c r="HB147" s="119"/>
      <c r="HC147" s="119"/>
      <c r="HD147" s="119"/>
      <c r="HE147" s="119"/>
      <c r="HF147" s="119"/>
      <c r="HG147" s="119"/>
      <c r="HH147" s="119"/>
      <c r="HI147" s="119"/>
      <c r="HJ147" s="119"/>
      <c r="HK147" s="119"/>
      <c r="HL147" s="119"/>
      <c r="HM147" s="119"/>
      <c r="HN147" s="119"/>
      <c r="HO147" s="119"/>
      <c r="HP147" s="119"/>
      <c r="HQ147" s="119"/>
      <c r="HR147" s="119"/>
      <c r="HS147" s="119"/>
      <c r="HT147" s="119"/>
      <c r="HU147" s="119"/>
      <c r="HV147" s="119"/>
      <c r="HW147" s="119"/>
      <c r="HX147" s="119"/>
      <c r="HY147" s="119"/>
      <c r="HZ147" s="119"/>
      <c r="IA147" s="119"/>
      <c r="IB147" s="119"/>
      <c r="IC147" s="119"/>
      <c r="ID147" s="119"/>
      <c r="IE147" s="119"/>
      <c r="IF147" s="119"/>
      <c r="IG147" s="119"/>
      <c r="IH147" s="119"/>
      <c r="II147" s="119"/>
      <c r="IJ147" s="119"/>
      <c r="IK147" s="119"/>
      <c r="IL147" s="119"/>
      <c r="IM147" s="119"/>
      <c r="IN147" s="119"/>
      <c r="IO147" s="119"/>
      <c r="IP147" s="119"/>
      <c r="IQ147" s="119"/>
      <c r="IR147" s="119"/>
      <c r="IS147" s="119"/>
      <c r="IT147" s="119"/>
      <c r="IU147" s="119"/>
      <c r="IV147" s="119"/>
      <c r="IW147" s="119"/>
      <c r="IX147" s="119"/>
      <c r="IY147" s="119"/>
      <c r="IZ147" s="119"/>
      <c r="JA147" s="119"/>
      <c r="JB147" s="119"/>
      <c r="JC147" s="119"/>
      <c r="JD147" s="119"/>
      <c r="JE147" s="119"/>
      <c r="JF147" s="119"/>
      <c r="JG147" s="119"/>
    </row>
    <row r="148" spans="1:267" s="117" customFormat="1" ht="69" customHeight="1" x14ac:dyDescent="0.2">
      <c r="A148" s="287">
        <v>80</v>
      </c>
      <c r="B148" s="281" t="s">
        <v>441</v>
      </c>
      <c r="C148" s="281" t="s">
        <v>49</v>
      </c>
      <c r="D148" s="288" t="s">
        <v>477</v>
      </c>
      <c r="E148" s="281">
        <v>1229</v>
      </c>
      <c r="F148" s="313" t="s">
        <v>478</v>
      </c>
      <c r="G148" s="286" t="s">
        <v>29</v>
      </c>
      <c r="H148" s="281" t="s">
        <v>36</v>
      </c>
      <c r="I148" s="288" t="s">
        <v>33</v>
      </c>
      <c r="J148" s="281" t="s">
        <v>49</v>
      </c>
      <c r="K148" s="288" t="s">
        <v>33</v>
      </c>
      <c r="L148" s="282">
        <v>450</v>
      </c>
      <c r="M148" s="283" t="s">
        <v>31</v>
      </c>
      <c r="N148" s="466">
        <v>150706.78</v>
      </c>
      <c r="O148" s="284">
        <v>44270</v>
      </c>
      <c r="P148" s="284">
        <v>44316</v>
      </c>
      <c r="Q148" s="290">
        <f t="shared" si="7"/>
        <v>150706.78</v>
      </c>
      <c r="R148" s="285" t="s">
        <v>32</v>
      </c>
      <c r="S148" s="48">
        <v>1</v>
      </c>
      <c r="T148" s="335">
        <f>U148*100%/N148</f>
        <v>1</v>
      </c>
      <c r="U148" s="68">
        <v>150706.78</v>
      </c>
      <c r="V148" s="280" t="s">
        <v>479</v>
      </c>
      <c r="W148" s="280" t="s">
        <v>480</v>
      </c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  <c r="AV148" s="119"/>
      <c r="AW148" s="119"/>
      <c r="AX148" s="119"/>
      <c r="AY148" s="119"/>
      <c r="AZ148" s="119"/>
      <c r="BA148" s="119"/>
      <c r="BB148" s="119"/>
      <c r="BC148" s="119"/>
      <c r="BD148" s="119"/>
      <c r="BE148" s="119"/>
      <c r="BF148" s="119"/>
      <c r="BG148" s="119"/>
      <c r="BH148" s="119"/>
      <c r="BI148" s="119"/>
      <c r="BJ148" s="119"/>
      <c r="BK148" s="119"/>
      <c r="BL148" s="119"/>
      <c r="BM148" s="119"/>
      <c r="BN148" s="119"/>
      <c r="BO148" s="119"/>
      <c r="BP148" s="119"/>
      <c r="BQ148" s="119"/>
      <c r="BR148" s="119"/>
      <c r="BS148" s="119"/>
      <c r="BT148" s="119"/>
      <c r="BU148" s="119"/>
      <c r="BV148" s="119"/>
      <c r="BW148" s="119"/>
      <c r="BX148" s="119"/>
      <c r="BY148" s="119"/>
      <c r="BZ148" s="119"/>
      <c r="CA148" s="119"/>
      <c r="CB148" s="119"/>
      <c r="CC148" s="119"/>
      <c r="CD148" s="119"/>
      <c r="CE148" s="119"/>
      <c r="CF148" s="119"/>
      <c r="CG148" s="119"/>
      <c r="CH148" s="119"/>
      <c r="CI148" s="119"/>
      <c r="CJ148" s="119"/>
      <c r="CK148" s="119"/>
      <c r="CL148" s="119"/>
      <c r="CM148" s="119"/>
      <c r="CN148" s="119"/>
      <c r="CO148" s="119"/>
      <c r="CP148" s="119"/>
      <c r="CQ148" s="119"/>
      <c r="CR148" s="119"/>
      <c r="CS148" s="119"/>
      <c r="CT148" s="119"/>
      <c r="CU148" s="119"/>
      <c r="CV148" s="119"/>
      <c r="CW148" s="119"/>
      <c r="CX148" s="119"/>
      <c r="CY148" s="119"/>
      <c r="CZ148" s="119"/>
      <c r="DA148" s="119"/>
      <c r="DB148" s="119"/>
      <c r="DC148" s="119"/>
      <c r="DD148" s="119"/>
      <c r="DE148" s="119"/>
      <c r="DF148" s="119"/>
      <c r="DG148" s="119"/>
      <c r="DH148" s="119"/>
      <c r="DI148" s="119"/>
      <c r="DJ148" s="119"/>
      <c r="DK148" s="119"/>
      <c r="DL148" s="119"/>
      <c r="DM148" s="119"/>
      <c r="DN148" s="119"/>
      <c r="DO148" s="119"/>
      <c r="DP148" s="119"/>
      <c r="DQ148" s="119"/>
      <c r="DR148" s="119"/>
      <c r="DS148" s="119"/>
      <c r="DT148" s="119"/>
      <c r="DU148" s="119"/>
      <c r="DV148" s="119"/>
      <c r="DW148" s="119"/>
      <c r="DX148" s="119"/>
      <c r="DY148" s="119"/>
      <c r="DZ148" s="119"/>
      <c r="EA148" s="119"/>
      <c r="EB148" s="119"/>
      <c r="EC148" s="119"/>
      <c r="ED148" s="119"/>
      <c r="EE148" s="119"/>
      <c r="EF148" s="119"/>
      <c r="EG148" s="119"/>
      <c r="EH148" s="119"/>
      <c r="EI148" s="119"/>
      <c r="EJ148" s="119"/>
      <c r="EK148" s="119"/>
      <c r="EL148" s="119"/>
      <c r="EM148" s="119"/>
      <c r="EN148" s="119"/>
      <c r="EO148" s="119"/>
      <c r="EP148" s="119"/>
      <c r="EQ148" s="119"/>
      <c r="ER148" s="119"/>
      <c r="ES148" s="119"/>
      <c r="ET148" s="119"/>
      <c r="EU148" s="119"/>
      <c r="EV148" s="119"/>
      <c r="EW148" s="119"/>
      <c r="EX148" s="119"/>
      <c r="EY148" s="119"/>
      <c r="EZ148" s="119"/>
      <c r="FA148" s="119"/>
      <c r="FB148" s="119"/>
      <c r="FC148" s="119"/>
      <c r="FD148" s="119"/>
      <c r="FE148" s="119"/>
      <c r="FF148" s="119"/>
      <c r="FG148" s="119"/>
      <c r="FH148" s="119"/>
      <c r="FI148" s="119"/>
      <c r="FJ148" s="119"/>
      <c r="FK148" s="119"/>
      <c r="FL148" s="119"/>
      <c r="FM148" s="119"/>
      <c r="FN148" s="119"/>
      <c r="FO148" s="119"/>
      <c r="FP148" s="119"/>
      <c r="FQ148" s="119"/>
      <c r="FR148" s="119"/>
      <c r="FS148" s="119"/>
      <c r="FT148" s="119"/>
      <c r="FU148" s="119"/>
      <c r="FV148" s="119"/>
      <c r="FW148" s="119"/>
      <c r="FX148" s="119"/>
      <c r="FY148" s="119"/>
      <c r="FZ148" s="119"/>
      <c r="GA148" s="119"/>
      <c r="GB148" s="119"/>
      <c r="GC148" s="119"/>
      <c r="GD148" s="119"/>
      <c r="GE148" s="119"/>
      <c r="GF148" s="119"/>
      <c r="GG148" s="119"/>
      <c r="GH148" s="119"/>
      <c r="GI148" s="119"/>
      <c r="GJ148" s="119"/>
      <c r="GK148" s="119"/>
      <c r="GL148" s="119"/>
      <c r="GM148" s="119"/>
      <c r="GN148" s="119"/>
      <c r="GO148" s="119"/>
      <c r="GP148" s="119"/>
      <c r="GQ148" s="119"/>
      <c r="GR148" s="119"/>
      <c r="GS148" s="119"/>
      <c r="GT148" s="119"/>
      <c r="GU148" s="119"/>
      <c r="GV148" s="119"/>
      <c r="GW148" s="119"/>
      <c r="GX148" s="119"/>
      <c r="GY148" s="119"/>
      <c r="GZ148" s="119"/>
      <c r="HA148" s="119"/>
      <c r="HB148" s="119"/>
      <c r="HC148" s="119"/>
      <c r="HD148" s="119"/>
      <c r="HE148" s="119"/>
      <c r="HF148" s="119"/>
      <c r="HG148" s="119"/>
      <c r="HH148" s="119"/>
      <c r="HI148" s="119"/>
      <c r="HJ148" s="119"/>
      <c r="HK148" s="119"/>
      <c r="HL148" s="119"/>
      <c r="HM148" s="119"/>
      <c r="HN148" s="119"/>
      <c r="HO148" s="119"/>
      <c r="HP148" s="119"/>
      <c r="HQ148" s="119"/>
      <c r="HR148" s="119"/>
      <c r="HS148" s="119"/>
      <c r="HT148" s="119"/>
      <c r="HU148" s="119"/>
      <c r="HV148" s="119"/>
      <c r="HW148" s="119"/>
      <c r="HX148" s="119"/>
      <c r="HY148" s="119"/>
      <c r="HZ148" s="119"/>
      <c r="IA148" s="119"/>
      <c r="IB148" s="119"/>
      <c r="IC148" s="119"/>
      <c r="ID148" s="119"/>
      <c r="IE148" s="119"/>
      <c r="IF148" s="119"/>
      <c r="IG148" s="119"/>
      <c r="IH148" s="119"/>
      <c r="II148" s="119"/>
      <c r="IJ148" s="119"/>
      <c r="IK148" s="119"/>
      <c r="IL148" s="119"/>
      <c r="IM148" s="119"/>
      <c r="IN148" s="119"/>
      <c r="IO148" s="119"/>
      <c r="IP148" s="119"/>
      <c r="IQ148" s="119"/>
      <c r="IR148" s="119"/>
      <c r="IS148" s="119"/>
      <c r="IT148" s="119"/>
      <c r="IU148" s="119"/>
      <c r="IV148" s="119"/>
      <c r="IW148" s="119"/>
      <c r="IX148" s="119"/>
      <c r="IY148" s="119"/>
      <c r="IZ148" s="119"/>
      <c r="JA148" s="119"/>
      <c r="JB148" s="119"/>
      <c r="JC148" s="119"/>
      <c r="JD148" s="119"/>
      <c r="JE148" s="119"/>
      <c r="JF148" s="119"/>
      <c r="JG148" s="119"/>
    </row>
    <row r="149" spans="1:267" s="117" customFormat="1" ht="69" customHeight="1" x14ac:dyDescent="0.2">
      <c r="A149" s="287">
        <v>81</v>
      </c>
      <c r="B149" s="281" t="s">
        <v>441</v>
      </c>
      <c r="C149" s="281" t="s">
        <v>49</v>
      </c>
      <c r="D149" s="288" t="s">
        <v>481</v>
      </c>
      <c r="E149" s="281">
        <v>1230</v>
      </c>
      <c r="F149" s="313" t="s">
        <v>482</v>
      </c>
      <c r="G149" s="286" t="s">
        <v>29</v>
      </c>
      <c r="H149" s="281" t="s">
        <v>48</v>
      </c>
      <c r="I149" s="288" t="s">
        <v>37</v>
      </c>
      <c r="J149" s="281" t="s">
        <v>49</v>
      </c>
      <c r="K149" s="288" t="s">
        <v>37</v>
      </c>
      <c r="L149" s="282">
        <v>250</v>
      </c>
      <c r="M149" s="283" t="s">
        <v>31</v>
      </c>
      <c r="N149" s="466">
        <v>57756.35</v>
      </c>
      <c r="O149" s="284">
        <v>44270</v>
      </c>
      <c r="P149" s="284">
        <v>44298</v>
      </c>
      <c r="Q149" s="290">
        <f t="shared" si="7"/>
        <v>1283.4744444444443</v>
      </c>
      <c r="R149" s="285" t="s">
        <v>39</v>
      </c>
      <c r="S149" s="48">
        <v>45</v>
      </c>
      <c r="T149" s="335">
        <f>U149*100%/N149</f>
        <v>1</v>
      </c>
      <c r="U149" s="68">
        <v>57756.35</v>
      </c>
      <c r="V149" s="280" t="s">
        <v>483</v>
      </c>
      <c r="W149" s="280" t="s">
        <v>484</v>
      </c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  <c r="AU149" s="119"/>
      <c r="AV149" s="119"/>
      <c r="AW149" s="119"/>
      <c r="AX149" s="119"/>
      <c r="AY149" s="119"/>
      <c r="AZ149" s="119"/>
      <c r="BA149" s="119"/>
      <c r="BB149" s="119"/>
      <c r="BC149" s="119"/>
      <c r="BD149" s="119"/>
      <c r="BE149" s="119"/>
      <c r="BF149" s="119"/>
      <c r="BG149" s="119"/>
      <c r="BH149" s="119"/>
      <c r="BI149" s="119"/>
      <c r="BJ149" s="119"/>
      <c r="BK149" s="119"/>
      <c r="BL149" s="119"/>
      <c r="BM149" s="119"/>
      <c r="BN149" s="119"/>
      <c r="BO149" s="119"/>
      <c r="BP149" s="119"/>
      <c r="BQ149" s="119"/>
      <c r="BR149" s="119"/>
      <c r="BS149" s="119"/>
      <c r="BT149" s="119"/>
      <c r="BU149" s="119"/>
      <c r="BV149" s="119"/>
      <c r="BW149" s="119"/>
      <c r="BX149" s="119"/>
      <c r="BY149" s="119"/>
      <c r="BZ149" s="119"/>
      <c r="CA149" s="119"/>
      <c r="CB149" s="119"/>
      <c r="CC149" s="119"/>
      <c r="CD149" s="119"/>
      <c r="CE149" s="119"/>
      <c r="CF149" s="119"/>
      <c r="CG149" s="119"/>
      <c r="CH149" s="119"/>
      <c r="CI149" s="119"/>
      <c r="CJ149" s="119"/>
      <c r="CK149" s="119"/>
      <c r="CL149" s="119"/>
      <c r="CM149" s="119"/>
      <c r="CN149" s="119"/>
      <c r="CO149" s="119"/>
      <c r="CP149" s="119"/>
      <c r="CQ149" s="119"/>
      <c r="CR149" s="119"/>
      <c r="CS149" s="119"/>
      <c r="CT149" s="119"/>
      <c r="CU149" s="119"/>
      <c r="CV149" s="119"/>
      <c r="CW149" s="119"/>
      <c r="CX149" s="119"/>
      <c r="CY149" s="119"/>
      <c r="CZ149" s="119"/>
      <c r="DA149" s="119"/>
      <c r="DB149" s="119"/>
      <c r="DC149" s="119"/>
      <c r="DD149" s="119"/>
      <c r="DE149" s="119"/>
      <c r="DF149" s="119"/>
      <c r="DG149" s="119"/>
      <c r="DH149" s="119"/>
      <c r="DI149" s="119"/>
      <c r="DJ149" s="119"/>
      <c r="DK149" s="119"/>
      <c r="DL149" s="119"/>
      <c r="DM149" s="119"/>
      <c r="DN149" s="119"/>
      <c r="DO149" s="119"/>
      <c r="DP149" s="119"/>
      <c r="DQ149" s="119"/>
      <c r="DR149" s="119"/>
      <c r="DS149" s="119"/>
      <c r="DT149" s="119"/>
      <c r="DU149" s="119"/>
      <c r="DV149" s="119"/>
      <c r="DW149" s="119"/>
      <c r="DX149" s="119"/>
      <c r="DY149" s="119"/>
      <c r="DZ149" s="119"/>
      <c r="EA149" s="119"/>
      <c r="EB149" s="119"/>
      <c r="EC149" s="119"/>
      <c r="ED149" s="119"/>
      <c r="EE149" s="119"/>
      <c r="EF149" s="119"/>
      <c r="EG149" s="119"/>
      <c r="EH149" s="119"/>
      <c r="EI149" s="119"/>
      <c r="EJ149" s="119"/>
      <c r="EK149" s="119"/>
      <c r="EL149" s="119"/>
      <c r="EM149" s="119"/>
      <c r="EN149" s="119"/>
      <c r="EO149" s="119"/>
      <c r="EP149" s="119"/>
      <c r="EQ149" s="119"/>
      <c r="ER149" s="119"/>
      <c r="ES149" s="119"/>
      <c r="ET149" s="119"/>
      <c r="EU149" s="119"/>
      <c r="EV149" s="119"/>
      <c r="EW149" s="119"/>
      <c r="EX149" s="119"/>
      <c r="EY149" s="119"/>
      <c r="EZ149" s="119"/>
      <c r="FA149" s="119"/>
      <c r="FB149" s="119"/>
      <c r="FC149" s="119"/>
      <c r="FD149" s="119"/>
      <c r="FE149" s="119"/>
      <c r="FF149" s="119"/>
      <c r="FG149" s="119"/>
      <c r="FH149" s="119"/>
      <c r="FI149" s="119"/>
      <c r="FJ149" s="119"/>
      <c r="FK149" s="119"/>
      <c r="FL149" s="119"/>
      <c r="FM149" s="119"/>
      <c r="FN149" s="119"/>
      <c r="FO149" s="119"/>
      <c r="FP149" s="119"/>
      <c r="FQ149" s="119"/>
      <c r="FR149" s="119"/>
      <c r="FS149" s="119"/>
      <c r="FT149" s="119"/>
      <c r="FU149" s="119"/>
      <c r="FV149" s="119"/>
      <c r="FW149" s="119"/>
      <c r="FX149" s="119"/>
      <c r="FY149" s="119"/>
      <c r="FZ149" s="119"/>
      <c r="GA149" s="119"/>
      <c r="GB149" s="119"/>
      <c r="GC149" s="119"/>
      <c r="GD149" s="119"/>
      <c r="GE149" s="119"/>
      <c r="GF149" s="119"/>
      <c r="GG149" s="119"/>
      <c r="GH149" s="119"/>
      <c r="GI149" s="119"/>
      <c r="GJ149" s="119"/>
      <c r="GK149" s="119"/>
      <c r="GL149" s="119"/>
      <c r="GM149" s="119"/>
      <c r="GN149" s="119"/>
      <c r="GO149" s="119"/>
      <c r="GP149" s="119"/>
      <c r="GQ149" s="119"/>
      <c r="GR149" s="119"/>
      <c r="GS149" s="119"/>
      <c r="GT149" s="119"/>
      <c r="GU149" s="119"/>
      <c r="GV149" s="119"/>
      <c r="GW149" s="119"/>
      <c r="GX149" s="119"/>
      <c r="GY149" s="119"/>
      <c r="GZ149" s="119"/>
      <c r="HA149" s="119"/>
      <c r="HB149" s="119"/>
      <c r="HC149" s="119"/>
      <c r="HD149" s="119"/>
      <c r="HE149" s="119"/>
      <c r="HF149" s="119"/>
      <c r="HG149" s="119"/>
      <c r="HH149" s="119"/>
      <c r="HI149" s="119"/>
      <c r="HJ149" s="119"/>
      <c r="HK149" s="119"/>
      <c r="HL149" s="119"/>
      <c r="HM149" s="119"/>
      <c r="HN149" s="119"/>
      <c r="HO149" s="119"/>
      <c r="HP149" s="119"/>
      <c r="HQ149" s="119"/>
      <c r="HR149" s="119"/>
      <c r="HS149" s="119"/>
      <c r="HT149" s="119"/>
      <c r="HU149" s="119"/>
      <c r="HV149" s="119"/>
      <c r="HW149" s="119"/>
      <c r="HX149" s="119"/>
      <c r="HY149" s="119"/>
      <c r="HZ149" s="119"/>
      <c r="IA149" s="119"/>
      <c r="IB149" s="119"/>
      <c r="IC149" s="119"/>
      <c r="ID149" s="119"/>
      <c r="IE149" s="119"/>
      <c r="IF149" s="119"/>
      <c r="IG149" s="119"/>
      <c r="IH149" s="119"/>
      <c r="II149" s="119"/>
      <c r="IJ149" s="119"/>
      <c r="IK149" s="119"/>
      <c r="IL149" s="119"/>
      <c r="IM149" s="119"/>
      <c r="IN149" s="119"/>
      <c r="IO149" s="119"/>
      <c r="IP149" s="119"/>
      <c r="IQ149" s="119"/>
      <c r="IR149" s="119"/>
      <c r="IS149" s="119"/>
      <c r="IT149" s="119"/>
      <c r="IU149" s="119"/>
      <c r="IV149" s="119"/>
      <c r="IW149" s="119"/>
      <c r="IX149" s="119"/>
      <c r="IY149" s="119"/>
      <c r="IZ149" s="119"/>
      <c r="JA149" s="119"/>
      <c r="JB149" s="119"/>
      <c r="JC149" s="119"/>
      <c r="JD149" s="119"/>
      <c r="JE149" s="119"/>
      <c r="JF149" s="119"/>
      <c r="JG149" s="119"/>
    </row>
    <row r="150" spans="1:267" s="117" customFormat="1" ht="69" customHeight="1" x14ac:dyDescent="0.2">
      <c r="A150" s="287">
        <v>82</v>
      </c>
      <c r="B150" s="281" t="s">
        <v>441</v>
      </c>
      <c r="C150" s="281" t="s">
        <v>49</v>
      </c>
      <c r="D150" s="288" t="s">
        <v>485</v>
      </c>
      <c r="E150" s="281">
        <v>1231</v>
      </c>
      <c r="F150" s="313" t="s">
        <v>486</v>
      </c>
      <c r="G150" s="286" t="s">
        <v>29</v>
      </c>
      <c r="H150" s="281" t="s">
        <v>45</v>
      </c>
      <c r="I150" s="288" t="s">
        <v>35</v>
      </c>
      <c r="J150" s="281" t="s">
        <v>49</v>
      </c>
      <c r="K150" s="288" t="s">
        <v>35</v>
      </c>
      <c r="L150" s="282">
        <v>1500</v>
      </c>
      <c r="M150" s="283" t="s">
        <v>31</v>
      </c>
      <c r="N150" s="466">
        <v>335735.79</v>
      </c>
      <c r="O150" s="284">
        <v>44270</v>
      </c>
      <c r="P150" s="284">
        <v>44312</v>
      </c>
      <c r="Q150" s="290">
        <f t="shared" si="7"/>
        <v>1974.9164117647058</v>
      </c>
      <c r="R150" s="285" t="s">
        <v>39</v>
      </c>
      <c r="S150" s="48">
        <v>170</v>
      </c>
      <c r="T150" s="335">
        <f>U150*100%/N150</f>
        <v>1.0000000297853262</v>
      </c>
      <c r="U150" s="68">
        <v>335735.8</v>
      </c>
      <c r="V150" s="280" t="s">
        <v>487</v>
      </c>
      <c r="W150" s="280" t="s">
        <v>488</v>
      </c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119"/>
      <c r="AR150" s="119"/>
      <c r="AS150" s="119"/>
      <c r="AT150" s="119"/>
      <c r="AU150" s="119"/>
      <c r="AV150" s="119"/>
      <c r="AW150" s="119"/>
      <c r="AX150" s="119"/>
      <c r="AY150" s="119"/>
      <c r="AZ150" s="119"/>
      <c r="BA150" s="119"/>
      <c r="BB150" s="119"/>
      <c r="BC150" s="119"/>
      <c r="BD150" s="119"/>
      <c r="BE150" s="119"/>
      <c r="BF150" s="119"/>
      <c r="BG150" s="119"/>
      <c r="BH150" s="119"/>
      <c r="BI150" s="119"/>
      <c r="BJ150" s="119"/>
      <c r="BK150" s="119"/>
      <c r="BL150" s="119"/>
      <c r="BM150" s="119"/>
      <c r="BN150" s="119"/>
      <c r="BO150" s="119"/>
      <c r="BP150" s="119"/>
      <c r="BQ150" s="119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19"/>
      <c r="CB150" s="119"/>
      <c r="CC150" s="119"/>
      <c r="CD150" s="119"/>
      <c r="CE150" s="119"/>
      <c r="CF150" s="119"/>
      <c r="CG150" s="119"/>
      <c r="CH150" s="119"/>
      <c r="CI150" s="119"/>
      <c r="CJ150" s="119"/>
      <c r="CK150" s="119"/>
      <c r="CL150" s="119"/>
      <c r="CM150" s="119"/>
      <c r="CN150" s="119"/>
      <c r="CO150" s="119"/>
      <c r="CP150" s="119"/>
      <c r="CQ150" s="119"/>
      <c r="CR150" s="119"/>
      <c r="CS150" s="119"/>
      <c r="CT150" s="119"/>
      <c r="CU150" s="119"/>
      <c r="CV150" s="119"/>
      <c r="CW150" s="119"/>
      <c r="CX150" s="119"/>
      <c r="CY150" s="119"/>
      <c r="CZ150" s="119"/>
      <c r="DA150" s="119"/>
      <c r="DB150" s="119"/>
      <c r="DC150" s="119"/>
      <c r="DD150" s="119"/>
      <c r="DE150" s="119"/>
      <c r="DF150" s="119"/>
      <c r="DG150" s="119"/>
      <c r="DH150" s="119"/>
      <c r="DI150" s="119"/>
      <c r="DJ150" s="119"/>
      <c r="DK150" s="119"/>
      <c r="DL150" s="119"/>
      <c r="DM150" s="119"/>
      <c r="DN150" s="119"/>
      <c r="DO150" s="119"/>
      <c r="DP150" s="119"/>
      <c r="DQ150" s="119"/>
      <c r="DR150" s="119"/>
      <c r="DS150" s="119"/>
      <c r="DT150" s="119"/>
      <c r="DU150" s="119"/>
      <c r="DV150" s="119"/>
      <c r="DW150" s="119"/>
      <c r="DX150" s="119"/>
      <c r="DY150" s="119"/>
      <c r="DZ150" s="119"/>
      <c r="EA150" s="119"/>
      <c r="EB150" s="119"/>
      <c r="EC150" s="119"/>
      <c r="ED150" s="119"/>
      <c r="EE150" s="119"/>
      <c r="EF150" s="119"/>
      <c r="EG150" s="119"/>
      <c r="EH150" s="119"/>
      <c r="EI150" s="119"/>
      <c r="EJ150" s="119"/>
      <c r="EK150" s="119"/>
      <c r="EL150" s="119"/>
      <c r="EM150" s="119"/>
      <c r="EN150" s="119"/>
      <c r="EO150" s="119"/>
      <c r="EP150" s="119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19"/>
      <c r="FA150" s="119"/>
      <c r="FB150" s="119"/>
      <c r="FC150" s="119"/>
      <c r="FD150" s="119"/>
      <c r="FE150" s="119"/>
      <c r="FF150" s="119"/>
      <c r="FG150" s="119"/>
      <c r="FH150" s="119"/>
      <c r="FI150" s="119"/>
      <c r="FJ150" s="119"/>
      <c r="FK150" s="119"/>
      <c r="FL150" s="119"/>
      <c r="FM150" s="119"/>
      <c r="FN150" s="119"/>
      <c r="FO150" s="119"/>
      <c r="FP150" s="119"/>
      <c r="FQ150" s="119"/>
      <c r="FR150" s="119"/>
      <c r="FS150" s="119"/>
      <c r="FT150" s="119"/>
      <c r="FU150" s="119"/>
      <c r="FV150" s="119"/>
      <c r="FW150" s="119"/>
      <c r="FX150" s="119"/>
      <c r="FY150" s="119"/>
      <c r="FZ150" s="119"/>
      <c r="GA150" s="119"/>
      <c r="GB150" s="119"/>
      <c r="GC150" s="119"/>
      <c r="GD150" s="119"/>
      <c r="GE150" s="119"/>
      <c r="GF150" s="119"/>
      <c r="GG150" s="119"/>
      <c r="GH150" s="119"/>
      <c r="GI150" s="119"/>
      <c r="GJ150" s="119"/>
      <c r="GK150" s="119"/>
      <c r="GL150" s="119"/>
      <c r="GM150" s="119"/>
      <c r="GN150" s="119"/>
      <c r="GO150" s="119"/>
      <c r="GP150" s="119"/>
      <c r="GQ150" s="119"/>
      <c r="GR150" s="119"/>
      <c r="GS150" s="119"/>
      <c r="GT150" s="119"/>
      <c r="GU150" s="119"/>
      <c r="GV150" s="119"/>
      <c r="GW150" s="119"/>
      <c r="GX150" s="119"/>
      <c r="GY150" s="119"/>
      <c r="GZ150" s="119"/>
      <c r="HA150" s="119"/>
      <c r="HB150" s="119"/>
      <c r="HC150" s="119"/>
      <c r="HD150" s="119"/>
      <c r="HE150" s="119"/>
      <c r="HF150" s="119"/>
      <c r="HG150" s="119"/>
      <c r="HH150" s="119"/>
      <c r="HI150" s="119"/>
      <c r="HJ150" s="119"/>
      <c r="HK150" s="119"/>
      <c r="HL150" s="119"/>
      <c r="HM150" s="119"/>
      <c r="HN150" s="119"/>
      <c r="HO150" s="119"/>
      <c r="HP150" s="119"/>
      <c r="HQ150" s="119"/>
      <c r="HR150" s="119"/>
      <c r="HS150" s="119"/>
      <c r="HT150" s="119"/>
      <c r="HU150" s="119"/>
      <c r="HV150" s="119"/>
      <c r="HW150" s="119"/>
      <c r="HX150" s="119"/>
      <c r="HY150" s="119"/>
      <c r="HZ150" s="119"/>
      <c r="IA150" s="119"/>
      <c r="IB150" s="119"/>
      <c r="IC150" s="119"/>
      <c r="ID150" s="119"/>
      <c r="IE150" s="119"/>
      <c r="IF150" s="119"/>
      <c r="IG150" s="119"/>
      <c r="IH150" s="119"/>
      <c r="II150" s="119"/>
      <c r="IJ150" s="119"/>
      <c r="IK150" s="119"/>
      <c r="IL150" s="119"/>
      <c r="IM150" s="119"/>
      <c r="IN150" s="119"/>
      <c r="IO150" s="119"/>
      <c r="IP150" s="119"/>
      <c r="IQ150" s="119"/>
      <c r="IR150" s="119"/>
      <c r="IS150" s="119"/>
      <c r="IT150" s="119"/>
      <c r="IU150" s="119"/>
      <c r="IV150" s="119"/>
      <c r="IW150" s="119"/>
      <c r="IX150" s="119"/>
      <c r="IY150" s="119"/>
      <c r="IZ150" s="119"/>
      <c r="JA150" s="119"/>
      <c r="JB150" s="119"/>
      <c r="JC150" s="119"/>
      <c r="JD150" s="119"/>
      <c r="JE150" s="119"/>
      <c r="JF150" s="119"/>
      <c r="JG150" s="119"/>
    </row>
    <row r="151" spans="1:267" s="117" customFormat="1" ht="69" customHeight="1" x14ac:dyDescent="0.2">
      <c r="A151" s="287">
        <v>83</v>
      </c>
      <c r="B151" s="281" t="s">
        <v>441</v>
      </c>
      <c r="C151" s="281" t="s">
        <v>49</v>
      </c>
      <c r="D151" s="288" t="s">
        <v>489</v>
      </c>
      <c r="E151" s="281">
        <v>1232</v>
      </c>
      <c r="F151" s="313" t="s">
        <v>490</v>
      </c>
      <c r="G151" s="286" t="s">
        <v>29</v>
      </c>
      <c r="H151" s="281" t="s">
        <v>55</v>
      </c>
      <c r="I151" s="288" t="s">
        <v>33</v>
      </c>
      <c r="J151" s="281" t="s">
        <v>49</v>
      </c>
      <c r="K151" s="288" t="s">
        <v>33</v>
      </c>
      <c r="L151" s="282">
        <v>65</v>
      </c>
      <c r="M151" s="283" t="s">
        <v>31</v>
      </c>
      <c r="N151" s="466">
        <v>198523.03</v>
      </c>
      <c r="O151" s="368">
        <v>44270</v>
      </c>
      <c r="P151" s="368">
        <v>44337</v>
      </c>
      <c r="Q151" s="290">
        <f t="shared" si="7"/>
        <v>1012.8726020408163</v>
      </c>
      <c r="R151" s="369" t="s">
        <v>39</v>
      </c>
      <c r="S151" s="48">
        <v>196</v>
      </c>
      <c r="T151" s="468">
        <f>U151*100%/343045.93</f>
        <v>1</v>
      </c>
      <c r="U151" s="421">
        <v>343045.93</v>
      </c>
      <c r="V151" s="280" t="s">
        <v>491</v>
      </c>
      <c r="W151" s="280" t="s">
        <v>492</v>
      </c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  <c r="AU151" s="119"/>
      <c r="AV151" s="119"/>
      <c r="AW151" s="119"/>
      <c r="AX151" s="119"/>
      <c r="AY151" s="119"/>
      <c r="AZ151" s="119"/>
      <c r="BA151" s="119"/>
      <c r="BB151" s="119"/>
      <c r="BC151" s="119"/>
      <c r="BD151" s="119"/>
      <c r="BE151" s="119"/>
      <c r="BF151" s="119"/>
      <c r="BG151" s="119"/>
      <c r="BH151" s="119"/>
      <c r="BI151" s="119"/>
      <c r="BJ151" s="119"/>
      <c r="BK151" s="119"/>
      <c r="BL151" s="119"/>
      <c r="BM151" s="119"/>
      <c r="BN151" s="119"/>
      <c r="BO151" s="119"/>
      <c r="BP151" s="119"/>
      <c r="BQ151" s="119"/>
      <c r="BR151" s="119"/>
      <c r="BS151" s="119"/>
      <c r="BT151" s="119"/>
      <c r="BU151" s="119"/>
      <c r="BV151" s="119"/>
      <c r="BW151" s="119"/>
      <c r="BX151" s="119"/>
      <c r="BY151" s="119"/>
      <c r="BZ151" s="119"/>
      <c r="CA151" s="119"/>
      <c r="CB151" s="119"/>
      <c r="CC151" s="119"/>
      <c r="CD151" s="119"/>
      <c r="CE151" s="119"/>
      <c r="CF151" s="119"/>
      <c r="CG151" s="119"/>
      <c r="CH151" s="119"/>
      <c r="CI151" s="119"/>
      <c r="CJ151" s="119"/>
      <c r="CK151" s="119"/>
      <c r="CL151" s="119"/>
      <c r="CM151" s="119"/>
      <c r="CN151" s="119"/>
      <c r="CO151" s="119"/>
      <c r="CP151" s="119"/>
      <c r="CQ151" s="119"/>
      <c r="CR151" s="119"/>
      <c r="CS151" s="119"/>
      <c r="CT151" s="119"/>
      <c r="CU151" s="119"/>
      <c r="CV151" s="119"/>
      <c r="CW151" s="119"/>
      <c r="CX151" s="119"/>
      <c r="CY151" s="119"/>
      <c r="CZ151" s="119"/>
      <c r="DA151" s="119"/>
      <c r="DB151" s="119"/>
      <c r="DC151" s="119"/>
      <c r="DD151" s="119"/>
      <c r="DE151" s="119"/>
      <c r="DF151" s="119"/>
      <c r="DG151" s="119"/>
      <c r="DH151" s="119"/>
      <c r="DI151" s="119"/>
      <c r="DJ151" s="119"/>
      <c r="DK151" s="119"/>
      <c r="DL151" s="119"/>
      <c r="DM151" s="119"/>
      <c r="DN151" s="119"/>
      <c r="DO151" s="119"/>
      <c r="DP151" s="119"/>
      <c r="DQ151" s="119"/>
      <c r="DR151" s="119"/>
      <c r="DS151" s="119"/>
      <c r="DT151" s="119"/>
      <c r="DU151" s="119"/>
      <c r="DV151" s="119"/>
      <c r="DW151" s="119"/>
      <c r="DX151" s="119"/>
      <c r="DY151" s="119"/>
      <c r="DZ151" s="119"/>
      <c r="EA151" s="119"/>
      <c r="EB151" s="119"/>
      <c r="EC151" s="119"/>
      <c r="ED151" s="119"/>
      <c r="EE151" s="119"/>
      <c r="EF151" s="119"/>
      <c r="EG151" s="119"/>
      <c r="EH151" s="119"/>
      <c r="EI151" s="119"/>
      <c r="EJ151" s="119"/>
      <c r="EK151" s="119"/>
      <c r="EL151" s="119"/>
      <c r="EM151" s="119"/>
      <c r="EN151" s="119"/>
      <c r="EO151" s="119"/>
      <c r="EP151" s="119"/>
      <c r="EQ151" s="119"/>
      <c r="ER151" s="119"/>
      <c r="ES151" s="119"/>
      <c r="ET151" s="119"/>
      <c r="EU151" s="119"/>
      <c r="EV151" s="119"/>
      <c r="EW151" s="119"/>
      <c r="EX151" s="119"/>
      <c r="EY151" s="119"/>
      <c r="EZ151" s="119"/>
      <c r="FA151" s="119"/>
      <c r="FB151" s="119"/>
      <c r="FC151" s="119"/>
      <c r="FD151" s="119"/>
      <c r="FE151" s="119"/>
      <c r="FF151" s="119"/>
      <c r="FG151" s="119"/>
      <c r="FH151" s="119"/>
      <c r="FI151" s="119"/>
      <c r="FJ151" s="119"/>
      <c r="FK151" s="119"/>
      <c r="FL151" s="119"/>
      <c r="FM151" s="119"/>
      <c r="FN151" s="119"/>
      <c r="FO151" s="119"/>
      <c r="FP151" s="119"/>
      <c r="FQ151" s="119"/>
      <c r="FR151" s="119"/>
      <c r="FS151" s="119"/>
      <c r="FT151" s="119"/>
      <c r="FU151" s="119"/>
      <c r="FV151" s="119"/>
      <c r="FW151" s="119"/>
      <c r="FX151" s="119"/>
      <c r="FY151" s="119"/>
      <c r="FZ151" s="119"/>
      <c r="GA151" s="119"/>
      <c r="GB151" s="119"/>
      <c r="GC151" s="119"/>
      <c r="GD151" s="119"/>
      <c r="GE151" s="119"/>
      <c r="GF151" s="119"/>
      <c r="GG151" s="119"/>
      <c r="GH151" s="119"/>
      <c r="GI151" s="119"/>
      <c r="GJ151" s="119"/>
      <c r="GK151" s="119"/>
      <c r="GL151" s="119"/>
      <c r="GM151" s="119"/>
      <c r="GN151" s="119"/>
      <c r="GO151" s="119"/>
      <c r="GP151" s="119"/>
      <c r="GQ151" s="119"/>
      <c r="GR151" s="119"/>
      <c r="GS151" s="119"/>
      <c r="GT151" s="119"/>
      <c r="GU151" s="119"/>
      <c r="GV151" s="119"/>
      <c r="GW151" s="119"/>
      <c r="GX151" s="119"/>
      <c r="GY151" s="119"/>
      <c r="GZ151" s="119"/>
      <c r="HA151" s="119"/>
      <c r="HB151" s="119"/>
      <c r="HC151" s="119"/>
      <c r="HD151" s="119"/>
      <c r="HE151" s="119"/>
      <c r="HF151" s="119"/>
      <c r="HG151" s="119"/>
      <c r="HH151" s="119"/>
      <c r="HI151" s="119"/>
      <c r="HJ151" s="119"/>
      <c r="HK151" s="119"/>
      <c r="HL151" s="119"/>
      <c r="HM151" s="119"/>
      <c r="HN151" s="119"/>
      <c r="HO151" s="119"/>
      <c r="HP151" s="119"/>
      <c r="HQ151" s="119"/>
      <c r="HR151" s="119"/>
      <c r="HS151" s="119"/>
      <c r="HT151" s="119"/>
      <c r="HU151" s="119"/>
      <c r="HV151" s="119"/>
      <c r="HW151" s="119"/>
      <c r="HX151" s="119"/>
      <c r="HY151" s="119"/>
      <c r="HZ151" s="119"/>
      <c r="IA151" s="119"/>
      <c r="IB151" s="119"/>
      <c r="IC151" s="119"/>
      <c r="ID151" s="119"/>
      <c r="IE151" s="119"/>
      <c r="IF151" s="119"/>
      <c r="IG151" s="119"/>
      <c r="IH151" s="119"/>
      <c r="II151" s="119"/>
      <c r="IJ151" s="119"/>
      <c r="IK151" s="119"/>
      <c r="IL151" s="119"/>
      <c r="IM151" s="119"/>
      <c r="IN151" s="119"/>
      <c r="IO151" s="119"/>
      <c r="IP151" s="119"/>
      <c r="IQ151" s="119"/>
      <c r="IR151" s="119"/>
      <c r="IS151" s="119"/>
      <c r="IT151" s="119"/>
      <c r="IU151" s="119"/>
      <c r="IV151" s="119"/>
      <c r="IW151" s="119"/>
      <c r="IX151" s="119"/>
      <c r="IY151" s="119"/>
      <c r="IZ151" s="119"/>
      <c r="JA151" s="119"/>
      <c r="JB151" s="119"/>
      <c r="JC151" s="119"/>
      <c r="JD151" s="119"/>
      <c r="JE151" s="119"/>
      <c r="JF151" s="119"/>
      <c r="JG151" s="119"/>
    </row>
    <row r="152" spans="1:267" s="117" customFormat="1" ht="69" customHeight="1" x14ac:dyDescent="0.2">
      <c r="A152" s="287">
        <v>84</v>
      </c>
      <c r="B152" s="281" t="s">
        <v>441</v>
      </c>
      <c r="C152" s="281" t="s">
        <v>49</v>
      </c>
      <c r="D152" s="288" t="s">
        <v>493</v>
      </c>
      <c r="E152" s="281">
        <v>1233</v>
      </c>
      <c r="F152" s="313" t="s">
        <v>494</v>
      </c>
      <c r="G152" s="286" t="s">
        <v>52</v>
      </c>
      <c r="H152" s="281" t="s">
        <v>55</v>
      </c>
      <c r="I152" s="288" t="s">
        <v>33</v>
      </c>
      <c r="J152" s="281" t="s">
        <v>49</v>
      </c>
      <c r="K152" s="288" t="s">
        <v>33</v>
      </c>
      <c r="L152" s="282">
        <v>1200</v>
      </c>
      <c r="M152" s="283" t="s">
        <v>31</v>
      </c>
      <c r="N152" s="466">
        <v>144522.9</v>
      </c>
      <c r="O152" s="368"/>
      <c r="P152" s="368"/>
      <c r="Q152" s="290">
        <f t="shared" si="7"/>
        <v>715.45990099009896</v>
      </c>
      <c r="R152" s="369"/>
      <c r="S152" s="48">
        <v>202</v>
      </c>
      <c r="T152" s="469"/>
      <c r="U152" s="392"/>
      <c r="V152" s="280" t="s">
        <v>495</v>
      </c>
      <c r="W152" s="280" t="s">
        <v>496</v>
      </c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  <c r="AU152" s="119"/>
      <c r="AV152" s="119"/>
      <c r="AW152" s="119"/>
      <c r="AX152" s="119"/>
      <c r="AY152" s="119"/>
      <c r="AZ152" s="119"/>
      <c r="BA152" s="119"/>
      <c r="BB152" s="119"/>
      <c r="BC152" s="119"/>
      <c r="BD152" s="119"/>
      <c r="BE152" s="119"/>
      <c r="BF152" s="119"/>
      <c r="BG152" s="119"/>
      <c r="BH152" s="119"/>
      <c r="BI152" s="119"/>
      <c r="BJ152" s="119"/>
      <c r="BK152" s="119"/>
      <c r="BL152" s="119"/>
      <c r="BM152" s="119"/>
      <c r="BN152" s="119"/>
      <c r="BO152" s="119"/>
      <c r="BP152" s="119"/>
      <c r="BQ152" s="119"/>
      <c r="BR152" s="119"/>
      <c r="BS152" s="119"/>
      <c r="BT152" s="119"/>
      <c r="BU152" s="119"/>
      <c r="BV152" s="119"/>
      <c r="BW152" s="119"/>
      <c r="BX152" s="119"/>
      <c r="BY152" s="119"/>
      <c r="BZ152" s="119"/>
      <c r="CA152" s="119"/>
      <c r="CB152" s="119"/>
      <c r="CC152" s="119"/>
      <c r="CD152" s="119"/>
      <c r="CE152" s="119"/>
      <c r="CF152" s="119"/>
      <c r="CG152" s="119"/>
      <c r="CH152" s="119"/>
      <c r="CI152" s="119"/>
      <c r="CJ152" s="119"/>
      <c r="CK152" s="119"/>
      <c r="CL152" s="119"/>
      <c r="CM152" s="119"/>
      <c r="CN152" s="119"/>
      <c r="CO152" s="119"/>
      <c r="CP152" s="119"/>
      <c r="CQ152" s="119"/>
      <c r="CR152" s="119"/>
      <c r="CS152" s="119"/>
      <c r="CT152" s="119"/>
      <c r="CU152" s="119"/>
      <c r="CV152" s="119"/>
      <c r="CW152" s="119"/>
      <c r="CX152" s="119"/>
      <c r="CY152" s="119"/>
      <c r="CZ152" s="119"/>
      <c r="DA152" s="119"/>
      <c r="DB152" s="119"/>
      <c r="DC152" s="119"/>
      <c r="DD152" s="119"/>
      <c r="DE152" s="119"/>
      <c r="DF152" s="119"/>
      <c r="DG152" s="119"/>
      <c r="DH152" s="119"/>
      <c r="DI152" s="119"/>
      <c r="DJ152" s="119"/>
      <c r="DK152" s="119"/>
      <c r="DL152" s="119"/>
      <c r="DM152" s="119"/>
      <c r="DN152" s="119"/>
      <c r="DO152" s="119"/>
      <c r="DP152" s="119"/>
      <c r="DQ152" s="119"/>
      <c r="DR152" s="119"/>
      <c r="DS152" s="119"/>
      <c r="DT152" s="119"/>
      <c r="DU152" s="119"/>
      <c r="DV152" s="119"/>
      <c r="DW152" s="119"/>
      <c r="DX152" s="119"/>
      <c r="DY152" s="119"/>
      <c r="DZ152" s="119"/>
      <c r="EA152" s="119"/>
      <c r="EB152" s="119"/>
      <c r="EC152" s="119"/>
      <c r="ED152" s="119"/>
      <c r="EE152" s="119"/>
      <c r="EF152" s="119"/>
      <c r="EG152" s="119"/>
      <c r="EH152" s="119"/>
      <c r="EI152" s="119"/>
      <c r="EJ152" s="119"/>
      <c r="EK152" s="119"/>
      <c r="EL152" s="119"/>
      <c r="EM152" s="119"/>
      <c r="EN152" s="119"/>
      <c r="EO152" s="119"/>
      <c r="EP152" s="119"/>
      <c r="EQ152" s="119"/>
      <c r="ER152" s="119"/>
      <c r="ES152" s="119"/>
      <c r="ET152" s="119"/>
      <c r="EU152" s="119"/>
      <c r="EV152" s="119"/>
      <c r="EW152" s="119"/>
      <c r="EX152" s="119"/>
      <c r="EY152" s="119"/>
      <c r="EZ152" s="119"/>
      <c r="FA152" s="119"/>
      <c r="FB152" s="119"/>
      <c r="FC152" s="119"/>
      <c r="FD152" s="119"/>
      <c r="FE152" s="119"/>
      <c r="FF152" s="119"/>
      <c r="FG152" s="119"/>
      <c r="FH152" s="119"/>
      <c r="FI152" s="119"/>
      <c r="FJ152" s="119"/>
      <c r="FK152" s="119"/>
      <c r="FL152" s="119"/>
      <c r="FM152" s="119"/>
      <c r="FN152" s="119"/>
      <c r="FO152" s="119"/>
      <c r="FP152" s="119"/>
      <c r="FQ152" s="119"/>
      <c r="FR152" s="119"/>
      <c r="FS152" s="119"/>
      <c r="FT152" s="119"/>
      <c r="FU152" s="119"/>
      <c r="FV152" s="119"/>
      <c r="FW152" s="119"/>
      <c r="FX152" s="119"/>
      <c r="FY152" s="119"/>
      <c r="FZ152" s="119"/>
      <c r="GA152" s="119"/>
      <c r="GB152" s="119"/>
      <c r="GC152" s="119"/>
      <c r="GD152" s="119"/>
      <c r="GE152" s="119"/>
      <c r="GF152" s="119"/>
      <c r="GG152" s="119"/>
      <c r="GH152" s="119"/>
      <c r="GI152" s="119"/>
      <c r="GJ152" s="119"/>
      <c r="GK152" s="119"/>
      <c r="GL152" s="119"/>
      <c r="GM152" s="119"/>
      <c r="GN152" s="119"/>
      <c r="GO152" s="119"/>
      <c r="GP152" s="119"/>
      <c r="GQ152" s="119"/>
      <c r="GR152" s="119"/>
      <c r="GS152" s="119"/>
      <c r="GT152" s="119"/>
      <c r="GU152" s="119"/>
      <c r="GV152" s="119"/>
      <c r="GW152" s="119"/>
      <c r="GX152" s="119"/>
      <c r="GY152" s="119"/>
      <c r="GZ152" s="119"/>
      <c r="HA152" s="119"/>
      <c r="HB152" s="119"/>
      <c r="HC152" s="119"/>
      <c r="HD152" s="119"/>
      <c r="HE152" s="119"/>
      <c r="HF152" s="119"/>
      <c r="HG152" s="119"/>
      <c r="HH152" s="119"/>
      <c r="HI152" s="119"/>
      <c r="HJ152" s="119"/>
      <c r="HK152" s="119"/>
      <c r="HL152" s="119"/>
      <c r="HM152" s="119"/>
      <c r="HN152" s="119"/>
      <c r="HO152" s="119"/>
      <c r="HP152" s="119"/>
      <c r="HQ152" s="119"/>
      <c r="HR152" s="119"/>
      <c r="HS152" s="119"/>
      <c r="HT152" s="119"/>
      <c r="HU152" s="119"/>
      <c r="HV152" s="119"/>
      <c r="HW152" s="119"/>
      <c r="HX152" s="119"/>
      <c r="HY152" s="119"/>
      <c r="HZ152" s="119"/>
      <c r="IA152" s="119"/>
      <c r="IB152" s="119"/>
      <c r="IC152" s="119"/>
      <c r="ID152" s="119"/>
      <c r="IE152" s="119"/>
      <c r="IF152" s="119"/>
      <c r="IG152" s="119"/>
      <c r="IH152" s="119"/>
      <c r="II152" s="119"/>
      <c r="IJ152" s="119"/>
      <c r="IK152" s="119"/>
      <c r="IL152" s="119"/>
      <c r="IM152" s="119"/>
      <c r="IN152" s="119"/>
      <c r="IO152" s="119"/>
      <c r="IP152" s="119"/>
      <c r="IQ152" s="119"/>
      <c r="IR152" s="119"/>
      <c r="IS152" s="119"/>
      <c r="IT152" s="119"/>
      <c r="IU152" s="119"/>
      <c r="IV152" s="119"/>
      <c r="IW152" s="119"/>
      <c r="IX152" s="119"/>
      <c r="IY152" s="119"/>
      <c r="IZ152" s="119"/>
      <c r="JA152" s="119"/>
      <c r="JB152" s="119"/>
      <c r="JC152" s="119"/>
      <c r="JD152" s="119"/>
      <c r="JE152" s="119"/>
      <c r="JF152" s="119"/>
      <c r="JG152" s="119"/>
    </row>
    <row r="153" spans="1:267" s="117" customFormat="1" ht="69" customHeight="1" x14ac:dyDescent="0.2">
      <c r="A153" s="379">
        <v>85</v>
      </c>
      <c r="B153" s="353" t="s">
        <v>441</v>
      </c>
      <c r="C153" s="353" t="s">
        <v>49</v>
      </c>
      <c r="D153" s="354" t="s">
        <v>497</v>
      </c>
      <c r="E153" s="353">
        <v>1234</v>
      </c>
      <c r="F153" s="313" t="s">
        <v>498</v>
      </c>
      <c r="G153" s="372" t="s">
        <v>52</v>
      </c>
      <c r="H153" s="353" t="s">
        <v>36</v>
      </c>
      <c r="I153" s="354" t="s">
        <v>33</v>
      </c>
      <c r="J153" s="353" t="s">
        <v>49</v>
      </c>
      <c r="K153" s="354" t="s">
        <v>33</v>
      </c>
      <c r="L153" s="370">
        <v>120</v>
      </c>
      <c r="M153" s="283" t="s">
        <v>31</v>
      </c>
      <c r="N153" s="466">
        <v>195928.44</v>
      </c>
      <c r="O153" s="284">
        <v>44278</v>
      </c>
      <c r="P153" s="284">
        <v>44288</v>
      </c>
      <c r="Q153" s="290">
        <f t="shared" si="7"/>
        <v>3265.4740000000002</v>
      </c>
      <c r="R153" s="285" t="s">
        <v>39</v>
      </c>
      <c r="S153" s="48">
        <v>60</v>
      </c>
      <c r="T153" s="335">
        <f t="shared" ref="T153:T155" si="8">U153*100%/N153</f>
        <v>1</v>
      </c>
      <c r="U153" s="68">
        <v>195928.44</v>
      </c>
      <c r="V153" s="373" t="s">
        <v>398</v>
      </c>
      <c r="W153" s="373" t="s">
        <v>399</v>
      </c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119"/>
      <c r="AR153" s="119"/>
      <c r="AS153" s="119"/>
      <c r="AT153" s="119"/>
      <c r="AU153" s="119"/>
      <c r="AV153" s="119"/>
      <c r="AW153" s="119"/>
      <c r="AX153" s="119"/>
      <c r="AY153" s="119"/>
      <c r="AZ153" s="119"/>
      <c r="BA153" s="119"/>
      <c r="BB153" s="119"/>
      <c r="BC153" s="119"/>
      <c r="BD153" s="119"/>
      <c r="BE153" s="119"/>
      <c r="BF153" s="119"/>
      <c r="BG153" s="119"/>
      <c r="BH153" s="119"/>
      <c r="BI153" s="119"/>
      <c r="BJ153" s="119"/>
      <c r="BK153" s="119"/>
      <c r="BL153" s="119"/>
      <c r="BM153" s="119"/>
      <c r="BN153" s="119"/>
      <c r="BO153" s="119"/>
      <c r="BP153" s="119"/>
      <c r="BQ153" s="119"/>
      <c r="BR153" s="119"/>
      <c r="BS153" s="119"/>
      <c r="BT153" s="119"/>
      <c r="BU153" s="119"/>
      <c r="BV153" s="119"/>
      <c r="BW153" s="119"/>
      <c r="BX153" s="119"/>
      <c r="BY153" s="119"/>
      <c r="BZ153" s="119"/>
      <c r="CA153" s="119"/>
      <c r="CB153" s="119"/>
      <c r="CC153" s="119"/>
      <c r="CD153" s="119"/>
      <c r="CE153" s="119"/>
      <c r="CF153" s="119"/>
      <c r="CG153" s="119"/>
      <c r="CH153" s="119"/>
      <c r="CI153" s="119"/>
      <c r="CJ153" s="119"/>
      <c r="CK153" s="119"/>
      <c r="CL153" s="119"/>
      <c r="CM153" s="119"/>
      <c r="CN153" s="119"/>
      <c r="CO153" s="119"/>
      <c r="CP153" s="119"/>
      <c r="CQ153" s="119"/>
      <c r="CR153" s="119"/>
      <c r="CS153" s="119"/>
      <c r="CT153" s="119"/>
      <c r="CU153" s="119"/>
      <c r="CV153" s="119"/>
      <c r="CW153" s="119"/>
      <c r="CX153" s="119"/>
      <c r="CY153" s="119"/>
      <c r="CZ153" s="119"/>
      <c r="DA153" s="119"/>
      <c r="DB153" s="119"/>
      <c r="DC153" s="119"/>
      <c r="DD153" s="119"/>
      <c r="DE153" s="119"/>
      <c r="DF153" s="119"/>
      <c r="DG153" s="119"/>
      <c r="DH153" s="119"/>
      <c r="DI153" s="119"/>
      <c r="DJ153" s="119"/>
      <c r="DK153" s="119"/>
      <c r="DL153" s="119"/>
      <c r="DM153" s="119"/>
      <c r="DN153" s="119"/>
      <c r="DO153" s="119"/>
      <c r="DP153" s="119"/>
      <c r="DQ153" s="119"/>
      <c r="DR153" s="119"/>
      <c r="DS153" s="119"/>
      <c r="DT153" s="119"/>
      <c r="DU153" s="119"/>
      <c r="DV153" s="119"/>
      <c r="DW153" s="119"/>
      <c r="DX153" s="119"/>
      <c r="DY153" s="119"/>
      <c r="DZ153" s="119"/>
      <c r="EA153" s="119"/>
      <c r="EB153" s="119"/>
      <c r="EC153" s="119"/>
      <c r="ED153" s="119"/>
      <c r="EE153" s="119"/>
      <c r="EF153" s="119"/>
      <c r="EG153" s="119"/>
      <c r="EH153" s="119"/>
      <c r="EI153" s="119"/>
      <c r="EJ153" s="119"/>
      <c r="EK153" s="119"/>
      <c r="EL153" s="119"/>
      <c r="EM153" s="119"/>
      <c r="EN153" s="119"/>
      <c r="EO153" s="119"/>
      <c r="EP153" s="119"/>
      <c r="EQ153" s="119"/>
      <c r="ER153" s="119"/>
      <c r="ES153" s="119"/>
      <c r="ET153" s="119"/>
      <c r="EU153" s="119"/>
      <c r="EV153" s="119"/>
      <c r="EW153" s="119"/>
      <c r="EX153" s="119"/>
      <c r="EY153" s="119"/>
      <c r="EZ153" s="119"/>
      <c r="FA153" s="119"/>
      <c r="FB153" s="119"/>
      <c r="FC153" s="119"/>
      <c r="FD153" s="119"/>
      <c r="FE153" s="119"/>
      <c r="FF153" s="119"/>
      <c r="FG153" s="119"/>
      <c r="FH153" s="119"/>
      <c r="FI153" s="119"/>
      <c r="FJ153" s="119"/>
      <c r="FK153" s="119"/>
      <c r="FL153" s="119"/>
      <c r="FM153" s="119"/>
      <c r="FN153" s="119"/>
      <c r="FO153" s="119"/>
      <c r="FP153" s="119"/>
      <c r="FQ153" s="119"/>
      <c r="FR153" s="119"/>
      <c r="FS153" s="119"/>
      <c r="FT153" s="119"/>
      <c r="FU153" s="119"/>
      <c r="FV153" s="119"/>
      <c r="FW153" s="119"/>
      <c r="FX153" s="119"/>
      <c r="FY153" s="119"/>
      <c r="FZ153" s="119"/>
      <c r="GA153" s="119"/>
      <c r="GB153" s="119"/>
      <c r="GC153" s="119"/>
      <c r="GD153" s="119"/>
      <c r="GE153" s="119"/>
      <c r="GF153" s="119"/>
      <c r="GG153" s="119"/>
      <c r="GH153" s="119"/>
      <c r="GI153" s="119"/>
      <c r="GJ153" s="119"/>
      <c r="GK153" s="119"/>
      <c r="GL153" s="119"/>
      <c r="GM153" s="119"/>
      <c r="GN153" s="119"/>
      <c r="GO153" s="119"/>
      <c r="GP153" s="119"/>
      <c r="GQ153" s="119"/>
      <c r="GR153" s="119"/>
      <c r="GS153" s="119"/>
      <c r="GT153" s="119"/>
      <c r="GU153" s="119"/>
      <c r="GV153" s="119"/>
      <c r="GW153" s="119"/>
      <c r="GX153" s="119"/>
      <c r="GY153" s="119"/>
      <c r="GZ153" s="119"/>
      <c r="HA153" s="119"/>
      <c r="HB153" s="119"/>
      <c r="HC153" s="119"/>
      <c r="HD153" s="119"/>
      <c r="HE153" s="119"/>
      <c r="HF153" s="119"/>
      <c r="HG153" s="119"/>
      <c r="HH153" s="119"/>
      <c r="HI153" s="119"/>
      <c r="HJ153" s="119"/>
      <c r="HK153" s="119"/>
      <c r="HL153" s="119"/>
      <c r="HM153" s="119"/>
      <c r="HN153" s="119"/>
      <c r="HO153" s="119"/>
      <c r="HP153" s="119"/>
      <c r="HQ153" s="119"/>
      <c r="HR153" s="119"/>
      <c r="HS153" s="119"/>
      <c r="HT153" s="119"/>
      <c r="HU153" s="119"/>
      <c r="HV153" s="119"/>
      <c r="HW153" s="119"/>
      <c r="HX153" s="119"/>
      <c r="HY153" s="119"/>
      <c r="HZ153" s="119"/>
      <c r="IA153" s="119"/>
      <c r="IB153" s="119"/>
      <c r="IC153" s="119"/>
      <c r="ID153" s="119"/>
      <c r="IE153" s="119"/>
      <c r="IF153" s="119"/>
      <c r="IG153" s="119"/>
      <c r="IH153" s="119"/>
      <c r="II153" s="119"/>
      <c r="IJ153" s="119"/>
      <c r="IK153" s="119"/>
      <c r="IL153" s="119"/>
      <c r="IM153" s="119"/>
      <c r="IN153" s="119"/>
      <c r="IO153" s="119"/>
      <c r="IP153" s="119"/>
      <c r="IQ153" s="119"/>
      <c r="IR153" s="119"/>
      <c r="IS153" s="119"/>
      <c r="IT153" s="119"/>
      <c r="IU153" s="119"/>
      <c r="IV153" s="119"/>
      <c r="IW153" s="119"/>
      <c r="IX153" s="119"/>
      <c r="IY153" s="119"/>
      <c r="IZ153" s="119"/>
      <c r="JA153" s="119"/>
      <c r="JB153" s="119"/>
      <c r="JC153" s="119"/>
      <c r="JD153" s="119"/>
      <c r="JE153" s="119"/>
      <c r="JF153" s="119"/>
      <c r="JG153" s="119"/>
    </row>
    <row r="154" spans="1:267" s="117" customFormat="1" ht="69" customHeight="1" x14ac:dyDescent="0.2">
      <c r="A154" s="379"/>
      <c r="B154" s="353"/>
      <c r="C154" s="353"/>
      <c r="D154" s="354"/>
      <c r="E154" s="353"/>
      <c r="F154" s="313" t="s">
        <v>499</v>
      </c>
      <c r="G154" s="372"/>
      <c r="H154" s="353"/>
      <c r="I154" s="354"/>
      <c r="J154" s="353"/>
      <c r="K154" s="354"/>
      <c r="L154" s="370"/>
      <c r="M154" s="283" t="s">
        <v>31</v>
      </c>
      <c r="N154" s="466">
        <v>478300.54</v>
      </c>
      <c r="O154" s="284">
        <v>44284</v>
      </c>
      <c r="P154" s="284">
        <v>44302</v>
      </c>
      <c r="Q154" s="290">
        <f t="shared" si="7"/>
        <v>478300.54</v>
      </c>
      <c r="R154" s="285" t="s">
        <v>32</v>
      </c>
      <c r="S154" s="48">
        <v>1</v>
      </c>
      <c r="T154" s="335">
        <f t="shared" si="8"/>
        <v>1</v>
      </c>
      <c r="U154" s="68">
        <v>478300.54</v>
      </c>
      <c r="V154" s="373"/>
      <c r="W154" s="373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119"/>
      <c r="AR154" s="119"/>
      <c r="AS154" s="119"/>
      <c r="AT154" s="119"/>
      <c r="AU154" s="119"/>
      <c r="AV154" s="119"/>
      <c r="AW154" s="119"/>
      <c r="AX154" s="119"/>
      <c r="AY154" s="119"/>
      <c r="AZ154" s="119"/>
      <c r="BA154" s="119"/>
      <c r="BB154" s="119"/>
      <c r="BC154" s="119"/>
      <c r="BD154" s="119"/>
      <c r="BE154" s="119"/>
      <c r="BF154" s="119"/>
      <c r="BG154" s="119"/>
      <c r="BH154" s="119"/>
      <c r="BI154" s="119"/>
      <c r="BJ154" s="119"/>
      <c r="BK154" s="119"/>
      <c r="BL154" s="119"/>
      <c r="BM154" s="119"/>
      <c r="BN154" s="119"/>
      <c r="BO154" s="119"/>
      <c r="BP154" s="119"/>
      <c r="BQ154" s="119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19"/>
      <c r="CB154" s="119"/>
      <c r="CC154" s="119"/>
      <c r="CD154" s="119"/>
      <c r="CE154" s="119"/>
      <c r="CF154" s="119"/>
      <c r="CG154" s="119"/>
      <c r="CH154" s="119"/>
      <c r="CI154" s="119"/>
      <c r="CJ154" s="119"/>
      <c r="CK154" s="119"/>
      <c r="CL154" s="119"/>
      <c r="CM154" s="119"/>
      <c r="CN154" s="119"/>
      <c r="CO154" s="119"/>
      <c r="CP154" s="119"/>
      <c r="CQ154" s="119"/>
      <c r="CR154" s="119"/>
      <c r="CS154" s="119"/>
      <c r="CT154" s="119"/>
      <c r="CU154" s="119"/>
      <c r="CV154" s="119"/>
      <c r="CW154" s="119"/>
      <c r="CX154" s="119"/>
      <c r="CY154" s="119"/>
      <c r="CZ154" s="119"/>
      <c r="DA154" s="119"/>
      <c r="DB154" s="119"/>
      <c r="DC154" s="119"/>
      <c r="DD154" s="119"/>
      <c r="DE154" s="119"/>
      <c r="DF154" s="119"/>
      <c r="DG154" s="119"/>
      <c r="DH154" s="119"/>
      <c r="DI154" s="119"/>
      <c r="DJ154" s="119"/>
      <c r="DK154" s="119"/>
      <c r="DL154" s="119"/>
      <c r="DM154" s="119"/>
      <c r="DN154" s="119"/>
      <c r="DO154" s="119"/>
      <c r="DP154" s="119"/>
      <c r="DQ154" s="119"/>
      <c r="DR154" s="119"/>
      <c r="DS154" s="119"/>
      <c r="DT154" s="119"/>
      <c r="DU154" s="119"/>
      <c r="DV154" s="119"/>
      <c r="DW154" s="119"/>
      <c r="DX154" s="119"/>
      <c r="DY154" s="119"/>
      <c r="DZ154" s="119"/>
      <c r="EA154" s="119"/>
      <c r="EB154" s="119"/>
      <c r="EC154" s="119"/>
      <c r="ED154" s="119"/>
      <c r="EE154" s="119"/>
      <c r="EF154" s="119"/>
      <c r="EG154" s="119"/>
      <c r="EH154" s="119"/>
      <c r="EI154" s="119"/>
      <c r="EJ154" s="119"/>
      <c r="EK154" s="119"/>
      <c r="EL154" s="119"/>
      <c r="EM154" s="119"/>
      <c r="EN154" s="119"/>
      <c r="EO154" s="119"/>
      <c r="EP154" s="119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19"/>
      <c r="FA154" s="119"/>
      <c r="FB154" s="119"/>
      <c r="FC154" s="119"/>
      <c r="FD154" s="119"/>
      <c r="FE154" s="119"/>
      <c r="FF154" s="119"/>
      <c r="FG154" s="119"/>
      <c r="FH154" s="119"/>
      <c r="FI154" s="119"/>
      <c r="FJ154" s="119"/>
      <c r="FK154" s="119"/>
      <c r="FL154" s="119"/>
      <c r="FM154" s="119"/>
      <c r="FN154" s="119"/>
      <c r="FO154" s="119"/>
      <c r="FP154" s="119"/>
      <c r="FQ154" s="119"/>
      <c r="FR154" s="119"/>
      <c r="FS154" s="119"/>
      <c r="FT154" s="119"/>
      <c r="FU154" s="119"/>
      <c r="FV154" s="119"/>
      <c r="FW154" s="119"/>
      <c r="FX154" s="119"/>
      <c r="FY154" s="119"/>
      <c r="FZ154" s="119"/>
      <c r="GA154" s="119"/>
      <c r="GB154" s="119"/>
      <c r="GC154" s="119"/>
      <c r="GD154" s="119"/>
      <c r="GE154" s="119"/>
      <c r="GF154" s="119"/>
      <c r="GG154" s="119"/>
      <c r="GH154" s="119"/>
      <c r="GI154" s="119"/>
      <c r="GJ154" s="119"/>
      <c r="GK154" s="119"/>
      <c r="GL154" s="119"/>
      <c r="GM154" s="119"/>
      <c r="GN154" s="119"/>
      <c r="GO154" s="119"/>
      <c r="GP154" s="119"/>
      <c r="GQ154" s="119"/>
      <c r="GR154" s="119"/>
      <c r="GS154" s="119"/>
      <c r="GT154" s="119"/>
      <c r="GU154" s="119"/>
      <c r="GV154" s="119"/>
      <c r="GW154" s="119"/>
      <c r="GX154" s="119"/>
      <c r="GY154" s="119"/>
      <c r="GZ154" s="119"/>
      <c r="HA154" s="119"/>
      <c r="HB154" s="119"/>
      <c r="HC154" s="119"/>
      <c r="HD154" s="119"/>
      <c r="HE154" s="119"/>
      <c r="HF154" s="119"/>
      <c r="HG154" s="119"/>
      <c r="HH154" s="119"/>
      <c r="HI154" s="119"/>
      <c r="HJ154" s="119"/>
      <c r="HK154" s="119"/>
      <c r="HL154" s="119"/>
      <c r="HM154" s="119"/>
      <c r="HN154" s="119"/>
      <c r="HO154" s="119"/>
      <c r="HP154" s="119"/>
      <c r="HQ154" s="119"/>
      <c r="HR154" s="119"/>
      <c r="HS154" s="119"/>
      <c r="HT154" s="119"/>
      <c r="HU154" s="119"/>
      <c r="HV154" s="119"/>
      <c r="HW154" s="119"/>
      <c r="HX154" s="119"/>
      <c r="HY154" s="119"/>
      <c r="HZ154" s="119"/>
      <c r="IA154" s="119"/>
      <c r="IB154" s="119"/>
      <c r="IC154" s="119"/>
      <c r="ID154" s="119"/>
      <c r="IE154" s="119"/>
      <c r="IF154" s="119"/>
      <c r="IG154" s="119"/>
      <c r="IH154" s="119"/>
      <c r="II154" s="119"/>
      <c r="IJ154" s="119"/>
      <c r="IK154" s="119"/>
      <c r="IL154" s="119"/>
      <c r="IM154" s="119"/>
      <c r="IN154" s="119"/>
      <c r="IO154" s="119"/>
      <c r="IP154" s="119"/>
      <c r="IQ154" s="119"/>
      <c r="IR154" s="119"/>
      <c r="IS154" s="119"/>
      <c r="IT154" s="119"/>
      <c r="IU154" s="119"/>
      <c r="IV154" s="119"/>
      <c r="IW154" s="119"/>
      <c r="IX154" s="119"/>
      <c r="IY154" s="119"/>
      <c r="IZ154" s="119"/>
      <c r="JA154" s="119"/>
      <c r="JB154" s="119"/>
      <c r="JC154" s="119"/>
      <c r="JD154" s="119"/>
      <c r="JE154" s="119"/>
      <c r="JF154" s="119"/>
      <c r="JG154" s="119"/>
    </row>
    <row r="155" spans="1:267" s="117" customFormat="1" ht="69" customHeight="1" x14ac:dyDescent="0.2">
      <c r="A155" s="287">
        <v>86</v>
      </c>
      <c r="B155" s="281" t="s">
        <v>441</v>
      </c>
      <c r="C155" s="281" t="s">
        <v>49</v>
      </c>
      <c r="D155" s="288" t="s">
        <v>500</v>
      </c>
      <c r="E155" s="281">
        <v>1235</v>
      </c>
      <c r="F155" s="313" t="s">
        <v>501</v>
      </c>
      <c r="G155" s="286" t="s">
        <v>29</v>
      </c>
      <c r="H155" s="281" t="s">
        <v>36</v>
      </c>
      <c r="I155" s="288" t="s">
        <v>33</v>
      </c>
      <c r="J155" s="281" t="s">
        <v>49</v>
      </c>
      <c r="K155" s="288" t="s">
        <v>33</v>
      </c>
      <c r="L155" s="282">
        <v>650</v>
      </c>
      <c r="M155" s="283" t="s">
        <v>31</v>
      </c>
      <c r="N155" s="466">
        <v>157120.19</v>
      </c>
      <c r="O155" s="284">
        <v>44284</v>
      </c>
      <c r="P155" s="284">
        <v>44302</v>
      </c>
      <c r="Q155" s="290">
        <f t="shared" si="7"/>
        <v>285.67307272727271</v>
      </c>
      <c r="R155" s="285" t="s">
        <v>39</v>
      </c>
      <c r="S155" s="48">
        <v>550</v>
      </c>
      <c r="T155" s="335">
        <f t="shared" si="8"/>
        <v>1</v>
      </c>
      <c r="U155" s="68">
        <v>157120.19</v>
      </c>
      <c r="V155" s="280" t="s">
        <v>502</v>
      </c>
      <c r="W155" s="280" t="s">
        <v>503</v>
      </c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19"/>
      <c r="AY155" s="119"/>
      <c r="AZ155" s="119"/>
      <c r="BA155" s="119"/>
      <c r="BB155" s="119"/>
      <c r="BC155" s="119"/>
      <c r="BD155" s="119"/>
      <c r="BE155" s="119"/>
      <c r="BF155" s="119"/>
      <c r="BG155" s="119"/>
      <c r="BH155" s="119"/>
      <c r="BI155" s="119"/>
      <c r="BJ155" s="119"/>
      <c r="BK155" s="119"/>
      <c r="BL155" s="119"/>
      <c r="BM155" s="119"/>
      <c r="BN155" s="119"/>
      <c r="BO155" s="119"/>
      <c r="BP155" s="119"/>
      <c r="BQ155" s="119"/>
      <c r="BR155" s="119"/>
      <c r="BS155" s="119"/>
      <c r="BT155" s="119"/>
      <c r="BU155" s="119"/>
      <c r="BV155" s="119"/>
      <c r="BW155" s="119"/>
      <c r="BX155" s="119"/>
      <c r="BY155" s="119"/>
      <c r="BZ155" s="119"/>
      <c r="CA155" s="119"/>
      <c r="CB155" s="119"/>
      <c r="CC155" s="119"/>
      <c r="CD155" s="119"/>
      <c r="CE155" s="119"/>
      <c r="CF155" s="119"/>
      <c r="CG155" s="119"/>
      <c r="CH155" s="119"/>
      <c r="CI155" s="119"/>
      <c r="CJ155" s="119"/>
      <c r="CK155" s="119"/>
      <c r="CL155" s="119"/>
      <c r="CM155" s="119"/>
      <c r="CN155" s="119"/>
      <c r="CO155" s="119"/>
      <c r="CP155" s="119"/>
      <c r="CQ155" s="119"/>
      <c r="CR155" s="119"/>
      <c r="CS155" s="119"/>
      <c r="CT155" s="119"/>
      <c r="CU155" s="119"/>
      <c r="CV155" s="119"/>
      <c r="CW155" s="119"/>
      <c r="CX155" s="119"/>
      <c r="CY155" s="119"/>
      <c r="CZ155" s="119"/>
      <c r="DA155" s="119"/>
      <c r="DB155" s="119"/>
      <c r="DC155" s="119"/>
      <c r="DD155" s="119"/>
      <c r="DE155" s="119"/>
      <c r="DF155" s="119"/>
      <c r="DG155" s="119"/>
      <c r="DH155" s="119"/>
      <c r="DI155" s="119"/>
      <c r="DJ155" s="119"/>
      <c r="DK155" s="119"/>
      <c r="DL155" s="119"/>
      <c r="DM155" s="119"/>
      <c r="DN155" s="119"/>
      <c r="DO155" s="119"/>
      <c r="DP155" s="119"/>
      <c r="DQ155" s="119"/>
      <c r="DR155" s="119"/>
      <c r="DS155" s="119"/>
      <c r="DT155" s="119"/>
      <c r="DU155" s="119"/>
      <c r="DV155" s="119"/>
      <c r="DW155" s="119"/>
      <c r="DX155" s="119"/>
      <c r="DY155" s="119"/>
      <c r="DZ155" s="119"/>
      <c r="EA155" s="119"/>
      <c r="EB155" s="119"/>
      <c r="EC155" s="119"/>
      <c r="ED155" s="119"/>
      <c r="EE155" s="119"/>
      <c r="EF155" s="119"/>
      <c r="EG155" s="119"/>
      <c r="EH155" s="119"/>
      <c r="EI155" s="119"/>
      <c r="EJ155" s="119"/>
      <c r="EK155" s="119"/>
      <c r="EL155" s="119"/>
      <c r="EM155" s="119"/>
      <c r="EN155" s="119"/>
      <c r="EO155" s="119"/>
      <c r="EP155" s="119"/>
      <c r="EQ155" s="119"/>
      <c r="ER155" s="119"/>
      <c r="ES155" s="119"/>
      <c r="ET155" s="119"/>
      <c r="EU155" s="119"/>
      <c r="EV155" s="119"/>
      <c r="EW155" s="119"/>
      <c r="EX155" s="119"/>
      <c r="EY155" s="119"/>
      <c r="EZ155" s="119"/>
      <c r="FA155" s="119"/>
      <c r="FB155" s="119"/>
      <c r="FC155" s="119"/>
      <c r="FD155" s="119"/>
      <c r="FE155" s="119"/>
      <c r="FF155" s="119"/>
      <c r="FG155" s="119"/>
      <c r="FH155" s="119"/>
      <c r="FI155" s="119"/>
      <c r="FJ155" s="119"/>
      <c r="FK155" s="119"/>
      <c r="FL155" s="119"/>
      <c r="FM155" s="119"/>
      <c r="FN155" s="119"/>
      <c r="FO155" s="119"/>
      <c r="FP155" s="119"/>
      <c r="FQ155" s="119"/>
      <c r="FR155" s="119"/>
      <c r="FS155" s="119"/>
      <c r="FT155" s="119"/>
      <c r="FU155" s="119"/>
      <c r="FV155" s="119"/>
      <c r="FW155" s="119"/>
      <c r="FX155" s="119"/>
      <c r="FY155" s="119"/>
      <c r="FZ155" s="119"/>
      <c r="GA155" s="119"/>
      <c r="GB155" s="119"/>
      <c r="GC155" s="119"/>
      <c r="GD155" s="119"/>
      <c r="GE155" s="119"/>
      <c r="GF155" s="119"/>
      <c r="GG155" s="119"/>
      <c r="GH155" s="119"/>
      <c r="GI155" s="119"/>
      <c r="GJ155" s="119"/>
      <c r="GK155" s="119"/>
      <c r="GL155" s="119"/>
      <c r="GM155" s="119"/>
      <c r="GN155" s="119"/>
      <c r="GO155" s="119"/>
      <c r="GP155" s="119"/>
      <c r="GQ155" s="119"/>
      <c r="GR155" s="119"/>
      <c r="GS155" s="119"/>
      <c r="GT155" s="119"/>
      <c r="GU155" s="119"/>
      <c r="GV155" s="119"/>
      <c r="GW155" s="119"/>
      <c r="GX155" s="119"/>
      <c r="GY155" s="119"/>
      <c r="GZ155" s="119"/>
      <c r="HA155" s="119"/>
      <c r="HB155" s="119"/>
      <c r="HC155" s="119"/>
      <c r="HD155" s="119"/>
      <c r="HE155" s="119"/>
      <c r="HF155" s="119"/>
      <c r="HG155" s="119"/>
      <c r="HH155" s="119"/>
      <c r="HI155" s="119"/>
      <c r="HJ155" s="119"/>
      <c r="HK155" s="119"/>
      <c r="HL155" s="119"/>
      <c r="HM155" s="119"/>
      <c r="HN155" s="119"/>
      <c r="HO155" s="119"/>
      <c r="HP155" s="119"/>
      <c r="HQ155" s="119"/>
      <c r="HR155" s="119"/>
      <c r="HS155" s="119"/>
      <c r="HT155" s="119"/>
      <c r="HU155" s="119"/>
      <c r="HV155" s="119"/>
      <c r="HW155" s="119"/>
      <c r="HX155" s="119"/>
      <c r="HY155" s="119"/>
      <c r="HZ155" s="119"/>
      <c r="IA155" s="119"/>
      <c r="IB155" s="119"/>
      <c r="IC155" s="119"/>
      <c r="ID155" s="119"/>
      <c r="IE155" s="119"/>
      <c r="IF155" s="119"/>
      <c r="IG155" s="119"/>
      <c r="IH155" s="119"/>
      <c r="II155" s="119"/>
      <c r="IJ155" s="119"/>
      <c r="IK155" s="119"/>
      <c r="IL155" s="119"/>
      <c r="IM155" s="119"/>
      <c r="IN155" s="119"/>
      <c r="IO155" s="119"/>
      <c r="IP155" s="119"/>
      <c r="IQ155" s="119"/>
      <c r="IR155" s="119"/>
      <c r="IS155" s="119"/>
      <c r="IT155" s="119"/>
      <c r="IU155" s="119"/>
      <c r="IV155" s="119"/>
      <c r="IW155" s="119"/>
      <c r="IX155" s="119"/>
      <c r="IY155" s="119"/>
      <c r="IZ155" s="119"/>
      <c r="JA155" s="119"/>
      <c r="JB155" s="119"/>
      <c r="JC155" s="119"/>
      <c r="JD155" s="119"/>
      <c r="JE155" s="119"/>
      <c r="JF155" s="119"/>
      <c r="JG155" s="119"/>
    </row>
    <row r="156" spans="1:267" s="117" customFormat="1" ht="69" customHeight="1" x14ac:dyDescent="0.2">
      <c r="A156" s="287">
        <v>87</v>
      </c>
      <c r="B156" s="281" t="s">
        <v>441</v>
      </c>
      <c r="C156" s="281" t="s">
        <v>49</v>
      </c>
      <c r="D156" s="288" t="s">
        <v>504</v>
      </c>
      <c r="E156" s="281">
        <v>1236</v>
      </c>
      <c r="F156" s="313" t="s">
        <v>505</v>
      </c>
      <c r="G156" s="286" t="s">
        <v>29</v>
      </c>
      <c r="H156" s="281" t="s">
        <v>48</v>
      </c>
      <c r="I156" s="288" t="s">
        <v>37</v>
      </c>
      <c r="J156" s="281" t="s">
        <v>49</v>
      </c>
      <c r="K156" s="288" t="s">
        <v>37</v>
      </c>
      <c r="L156" s="282">
        <v>185</v>
      </c>
      <c r="M156" s="283" t="s">
        <v>31</v>
      </c>
      <c r="N156" s="95">
        <v>530000</v>
      </c>
      <c r="O156" s="284">
        <v>44284</v>
      </c>
      <c r="P156" s="284">
        <v>44302</v>
      </c>
      <c r="Q156" s="290">
        <f t="shared" ref="Q135:Q186" si="9">N156/S156</f>
        <v>530000</v>
      </c>
      <c r="R156" s="285" t="s">
        <v>32</v>
      </c>
      <c r="S156" s="48">
        <v>1</v>
      </c>
      <c r="T156" s="293">
        <f t="shared" ref="T148:T157" si="10">U156*100%/N156</f>
        <v>0.80916307547169808</v>
      </c>
      <c r="U156" s="68">
        <v>428856.43</v>
      </c>
      <c r="V156" s="280" t="s">
        <v>506</v>
      </c>
      <c r="W156" s="280" t="s">
        <v>507</v>
      </c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119"/>
      <c r="AS156" s="119"/>
      <c r="AT156" s="119"/>
      <c r="AU156" s="119"/>
      <c r="AV156" s="119"/>
      <c r="AW156" s="119"/>
      <c r="AX156" s="119"/>
      <c r="AY156" s="119"/>
      <c r="AZ156" s="119"/>
      <c r="BA156" s="119"/>
      <c r="BB156" s="119"/>
      <c r="BC156" s="119"/>
      <c r="BD156" s="119"/>
      <c r="BE156" s="119"/>
      <c r="BF156" s="119"/>
      <c r="BG156" s="119"/>
      <c r="BH156" s="119"/>
      <c r="BI156" s="119"/>
      <c r="BJ156" s="119"/>
      <c r="BK156" s="119"/>
      <c r="BL156" s="119"/>
      <c r="BM156" s="119"/>
      <c r="BN156" s="119"/>
      <c r="BO156" s="119"/>
      <c r="BP156" s="119"/>
      <c r="BQ156" s="119"/>
      <c r="BR156" s="119"/>
      <c r="BS156" s="119"/>
      <c r="BT156" s="119"/>
      <c r="BU156" s="119"/>
      <c r="BV156" s="119"/>
      <c r="BW156" s="119"/>
      <c r="BX156" s="119"/>
      <c r="BY156" s="119"/>
      <c r="BZ156" s="119"/>
      <c r="CA156" s="119"/>
      <c r="CB156" s="119"/>
      <c r="CC156" s="119"/>
      <c r="CD156" s="119"/>
      <c r="CE156" s="119"/>
      <c r="CF156" s="119"/>
      <c r="CG156" s="119"/>
      <c r="CH156" s="119"/>
      <c r="CI156" s="119"/>
      <c r="CJ156" s="119"/>
      <c r="CK156" s="119"/>
      <c r="CL156" s="119"/>
      <c r="CM156" s="119"/>
      <c r="CN156" s="119"/>
      <c r="CO156" s="119"/>
      <c r="CP156" s="119"/>
      <c r="CQ156" s="119"/>
      <c r="CR156" s="119"/>
      <c r="CS156" s="119"/>
      <c r="CT156" s="119"/>
      <c r="CU156" s="119"/>
      <c r="CV156" s="119"/>
      <c r="CW156" s="119"/>
      <c r="CX156" s="119"/>
      <c r="CY156" s="119"/>
      <c r="CZ156" s="119"/>
      <c r="DA156" s="119"/>
      <c r="DB156" s="119"/>
      <c r="DC156" s="119"/>
      <c r="DD156" s="119"/>
      <c r="DE156" s="119"/>
      <c r="DF156" s="119"/>
      <c r="DG156" s="119"/>
      <c r="DH156" s="119"/>
      <c r="DI156" s="119"/>
      <c r="DJ156" s="119"/>
      <c r="DK156" s="119"/>
      <c r="DL156" s="119"/>
      <c r="DM156" s="119"/>
      <c r="DN156" s="119"/>
      <c r="DO156" s="119"/>
      <c r="DP156" s="119"/>
      <c r="DQ156" s="119"/>
      <c r="DR156" s="119"/>
      <c r="DS156" s="119"/>
      <c r="DT156" s="119"/>
      <c r="DU156" s="119"/>
      <c r="DV156" s="119"/>
      <c r="DW156" s="119"/>
      <c r="DX156" s="119"/>
      <c r="DY156" s="119"/>
      <c r="DZ156" s="119"/>
      <c r="EA156" s="119"/>
      <c r="EB156" s="119"/>
      <c r="EC156" s="119"/>
      <c r="ED156" s="119"/>
      <c r="EE156" s="119"/>
      <c r="EF156" s="119"/>
      <c r="EG156" s="119"/>
      <c r="EH156" s="119"/>
      <c r="EI156" s="119"/>
      <c r="EJ156" s="119"/>
      <c r="EK156" s="119"/>
      <c r="EL156" s="119"/>
      <c r="EM156" s="119"/>
      <c r="EN156" s="119"/>
      <c r="EO156" s="119"/>
      <c r="EP156" s="119"/>
      <c r="EQ156" s="119"/>
      <c r="ER156" s="119"/>
      <c r="ES156" s="119"/>
      <c r="ET156" s="119"/>
      <c r="EU156" s="119"/>
      <c r="EV156" s="119"/>
      <c r="EW156" s="119"/>
      <c r="EX156" s="119"/>
      <c r="EY156" s="119"/>
      <c r="EZ156" s="119"/>
      <c r="FA156" s="119"/>
      <c r="FB156" s="119"/>
      <c r="FC156" s="119"/>
      <c r="FD156" s="119"/>
      <c r="FE156" s="119"/>
      <c r="FF156" s="119"/>
      <c r="FG156" s="119"/>
      <c r="FH156" s="119"/>
      <c r="FI156" s="119"/>
      <c r="FJ156" s="119"/>
      <c r="FK156" s="119"/>
      <c r="FL156" s="119"/>
      <c r="FM156" s="119"/>
      <c r="FN156" s="119"/>
      <c r="FO156" s="119"/>
      <c r="FP156" s="119"/>
      <c r="FQ156" s="119"/>
      <c r="FR156" s="119"/>
      <c r="FS156" s="119"/>
      <c r="FT156" s="119"/>
      <c r="FU156" s="119"/>
      <c r="FV156" s="119"/>
      <c r="FW156" s="119"/>
      <c r="FX156" s="119"/>
      <c r="FY156" s="119"/>
      <c r="FZ156" s="119"/>
      <c r="GA156" s="119"/>
      <c r="GB156" s="119"/>
      <c r="GC156" s="119"/>
      <c r="GD156" s="119"/>
      <c r="GE156" s="119"/>
      <c r="GF156" s="119"/>
      <c r="GG156" s="119"/>
      <c r="GH156" s="119"/>
      <c r="GI156" s="119"/>
      <c r="GJ156" s="119"/>
      <c r="GK156" s="119"/>
      <c r="GL156" s="119"/>
      <c r="GM156" s="119"/>
      <c r="GN156" s="119"/>
      <c r="GO156" s="119"/>
      <c r="GP156" s="119"/>
      <c r="GQ156" s="119"/>
      <c r="GR156" s="119"/>
      <c r="GS156" s="119"/>
      <c r="GT156" s="119"/>
      <c r="GU156" s="119"/>
      <c r="GV156" s="119"/>
      <c r="GW156" s="119"/>
      <c r="GX156" s="119"/>
      <c r="GY156" s="119"/>
      <c r="GZ156" s="119"/>
      <c r="HA156" s="119"/>
      <c r="HB156" s="119"/>
      <c r="HC156" s="119"/>
      <c r="HD156" s="119"/>
      <c r="HE156" s="119"/>
      <c r="HF156" s="119"/>
      <c r="HG156" s="119"/>
      <c r="HH156" s="119"/>
      <c r="HI156" s="119"/>
      <c r="HJ156" s="119"/>
      <c r="HK156" s="119"/>
      <c r="HL156" s="119"/>
      <c r="HM156" s="119"/>
      <c r="HN156" s="119"/>
      <c r="HO156" s="119"/>
      <c r="HP156" s="119"/>
      <c r="HQ156" s="119"/>
      <c r="HR156" s="119"/>
      <c r="HS156" s="119"/>
      <c r="HT156" s="119"/>
      <c r="HU156" s="119"/>
      <c r="HV156" s="119"/>
      <c r="HW156" s="119"/>
      <c r="HX156" s="119"/>
      <c r="HY156" s="119"/>
      <c r="HZ156" s="119"/>
      <c r="IA156" s="119"/>
      <c r="IB156" s="119"/>
      <c r="IC156" s="119"/>
      <c r="ID156" s="119"/>
      <c r="IE156" s="119"/>
      <c r="IF156" s="119"/>
      <c r="IG156" s="119"/>
      <c r="IH156" s="119"/>
      <c r="II156" s="119"/>
      <c r="IJ156" s="119"/>
      <c r="IK156" s="119"/>
      <c r="IL156" s="119"/>
      <c r="IM156" s="119"/>
      <c r="IN156" s="119"/>
      <c r="IO156" s="119"/>
      <c r="IP156" s="119"/>
      <c r="IQ156" s="119"/>
      <c r="IR156" s="119"/>
      <c r="IS156" s="119"/>
      <c r="IT156" s="119"/>
      <c r="IU156" s="119"/>
      <c r="IV156" s="119"/>
      <c r="IW156" s="119"/>
      <c r="IX156" s="119"/>
      <c r="IY156" s="119"/>
      <c r="IZ156" s="119"/>
      <c r="JA156" s="119"/>
      <c r="JB156" s="119"/>
      <c r="JC156" s="119"/>
      <c r="JD156" s="119"/>
      <c r="JE156" s="119"/>
      <c r="JF156" s="119"/>
      <c r="JG156" s="119"/>
    </row>
    <row r="157" spans="1:267" ht="63.75" customHeight="1" thickBot="1" x14ac:dyDescent="0.25">
      <c r="A157" s="330">
        <v>88</v>
      </c>
      <c r="B157" s="310" t="s">
        <v>441</v>
      </c>
      <c r="C157" s="310" t="s">
        <v>49</v>
      </c>
      <c r="D157" s="315" t="s">
        <v>508</v>
      </c>
      <c r="E157" s="310">
        <v>1237</v>
      </c>
      <c r="F157" s="276" t="s">
        <v>509</v>
      </c>
      <c r="G157" s="316" t="s">
        <v>29</v>
      </c>
      <c r="H157" s="330" t="s">
        <v>48</v>
      </c>
      <c r="I157" s="315" t="s">
        <v>37</v>
      </c>
      <c r="J157" s="310" t="s">
        <v>49</v>
      </c>
      <c r="K157" s="315" t="s">
        <v>37</v>
      </c>
      <c r="L157" s="270">
        <v>185</v>
      </c>
      <c r="M157" s="324" t="s">
        <v>31</v>
      </c>
      <c r="N157" s="108">
        <v>125900</v>
      </c>
      <c r="O157" s="322">
        <v>44284</v>
      </c>
      <c r="P157" s="322">
        <v>44302</v>
      </c>
      <c r="Q157" s="328">
        <f t="shared" si="9"/>
        <v>228.90909090909091</v>
      </c>
      <c r="R157" s="327" t="s">
        <v>39</v>
      </c>
      <c r="S157" s="113">
        <v>550</v>
      </c>
      <c r="T157" s="317">
        <f t="shared" si="10"/>
        <v>0.90635416997617158</v>
      </c>
      <c r="U157" s="277">
        <v>114109.99</v>
      </c>
      <c r="V157" s="320" t="s">
        <v>510</v>
      </c>
      <c r="W157" s="320" t="s">
        <v>511</v>
      </c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119"/>
      <c r="AR157" s="119"/>
      <c r="AS157" s="119"/>
      <c r="AT157" s="119"/>
      <c r="AU157" s="119"/>
      <c r="AV157" s="119"/>
      <c r="AW157" s="119"/>
      <c r="AX157" s="119"/>
      <c r="AY157" s="119"/>
      <c r="AZ157" s="119"/>
      <c r="BA157" s="119"/>
      <c r="BB157" s="119"/>
      <c r="BC157" s="119"/>
      <c r="BD157" s="119"/>
      <c r="BE157" s="119"/>
      <c r="BF157" s="119"/>
      <c r="BG157" s="119"/>
      <c r="BH157" s="119"/>
      <c r="BI157" s="119"/>
      <c r="BJ157" s="119"/>
      <c r="BK157" s="119"/>
      <c r="BL157" s="119"/>
      <c r="BM157" s="119"/>
      <c r="BN157" s="119"/>
      <c r="BO157" s="119"/>
      <c r="BP157" s="119"/>
      <c r="BQ157" s="119"/>
      <c r="BR157" s="119"/>
      <c r="BS157" s="119"/>
      <c r="BT157" s="119"/>
      <c r="BU157" s="119"/>
      <c r="BV157" s="119"/>
      <c r="BW157" s="119"/>
      <c r="BX157" s="119"/>
      <c r="BY157" s="119"/>
      <c r="BZ157" s="119"/>
      <c r="CA157" s="119"/>
      <c r="CB157" s="119"/>
      <c r="CC157" s="119"/>
      <c r="CD157" s="119"/>
      <c r="CE157" s="119"/>
      <c r="CF157" s="119"/>
      <c r="CG157" s="119"/>
      <c r="CH157" s="119"/>
      <c r="CI157" s="119"/>
      <c r="CJ157" s="119"/>
      <c r="CK157" s="119"/>
      <c r="CL157" s="119"/>
      <c r="CM157" s="119"/>
      <c r="CN157" s="119"/>
      <c r="CO157" s="119"/>
      <c r="CP157" s="119"/>
      <c r="CQ157" s="119"/>
      <c r="CR157" s="119"/>
      <c r="CS157" s="119"/>
      <c r="CT157" s="119"/>
      <c r="CU157" s="119"/>
      <c r="CV157" s="119"/>
      <c r="CW157" s="119"/>
      <c r="CX157" s="119"/>
      <c r="CY157" s="119"/>
      <c r="CZ157" s="119"/>
      <c r="DA157" s="119"/>
      <c r="DB157" s="119"/>
      <c r="DC157" s="119"/>
      <c r="DD157" s="119"/>
      <c r="DE157" s="119"/>
      <c r="DF157" s="119"/>
      <c r="DG157" s="119"/>
      <c r="DH157" s="119"/>
      <c r="DI157" s="119"/>
      <c r="DJ157" s="119"/>
      <c r="DK157" s="119"/>
      <c r="DL157" s="119"/>
      <c r="DM157" s="119"/>
      <c r="DN157" s="119"/>
      <c r="DO157" s="119"/>
      <c r="DP157" s="119"/>
      <c r="DQ157" s="119"/>
      <c r="DR157" s="119"/>
      <c r="DS157" s="119"/>
      <c r="DT157" s="119"/>
      <c r="DU157" s="119"/>
      <c r="DV157" s="119"/>
      <c r="DW157" s="119"/>
      <c r="DX157" s="119"/>
      <c r="DY157" s="119"/>
      <c r="DZ157" s="119"/>
      <c r="EA157" s="119"/>
      <c r="EB157" s="119"/>
      <c r="EC157" s="119"/>
      <c r="ED157" s="119"/>
      <c r="EE157" s="119"/>
      <c r="EF157" s="119"/>
      <c r="EG157" s="119"/>
      <c r="EH157" s="119"/>
      <c r="EI157" s="119"/>
      <c r="EJ157" s="119"/>
      <c r="EK157" s="119"/>
      <c r="EL157" s="119"/>
      <c r="EM157" s="119"/>
      <c r="EN157" s="119"/>
      <c r="EO157" s="119"/>
      <c r="EP157" s="119"/>
      <c r="EQ157" s="119"/>
      <c r="ER157" s="119"/>
      <c r="ES157" s="119"/>
      <c r="ET157" s="119"/>
      <c r="EU157" s="119"/>
      <c r="EV157" s="119"/>
      <c r="EW157" s="119"/>
      <c r="EX157" s="119"/>
      <c r="EY157" s="119"/>
      <c r="EZ157" s="119"/>
      <c r="FA157" s="119"/>
      <c r="FB157" s="119"/>
      <c r="FC157" s="119"/>
      <c r="FD157" s="119"/>
      <c r="FE157" s="119"/>
      <c r="FF157" s="119"/>
      <c r="FG157" s="119"/>
      <c r="FH157" s="119"/>
      <c r="FI157" s="119"/>
      <c r="FJ157" s="119"/>
      <c r="FK157" s="119"/>
      <c r="FL157" s="119"/>
      <c r="FM157" s="119"/>
      <c r="FN157" s="119"/>
      <c r="FO157" s="119"/>
      <c r="FP157" s="119"/>
      <c r="FQ157" s="119"/>
      <c r="FR157" s="119"/>
      <c r="FS157" s="119"/>
      <c r="FT157" s="119"/>
      <c r="FU157" s="119"/>
      <c r="FV157" s="119"/>
      <c r="FW157" s="119"/>
      <c r="FX157" s="119"/>
      <c r="FY157" s="119"/>
      <c r="FZ157" s="119"/>
      <c r="GA157" s="119"/>
      <c r="GB157" s="119"/>
      <c r="GC157" s="119"/>
      <c r="GD157" s="119"/>
      <c r="GE157" s="119"/>
      <c r="GF157" s="119"/>
      <c r="GG157" s="119"/>
      <c r="GH157" s="119"/>
      <c r="GI157" s="119"/>
      <c r="GJ157" s="119"/>
      <c r="GK157" s="119"/>
      <c r="GL157" s="119"/>
      <c r="GM157" s="119"/>
      <c r="GN157" s="119"/>
      <c r="GO157" s="119"/>
      <c r="GP157" s="119"/>
      <c r="GQ157" s="119"/>
      <c r="GR157" s="119"/>
      <c r="GS157" s="119"/>
      <c r="GT157" s="119"/>
      <c r="GU157" s="119"/>
      <c r="GV157" s="119"/>
      <c r="GW157" s="119"/>
      <c r="GX157" s="119"/>
      <c r="GY157" s="119"/>
      <c r="GZ157" s="119"/>
      <c r="HA157" s="119"/>
      <c r="HB157" s="119"/>
      <c r="HC157" s="119"/>
      <c r="HD157" s="119"/>
      <c r="HE157" s="119"/>
      <c r="HF157" s="119"/>
      <c r="HG157" s="119"/>
      <c r="HH157" s="119"/>
      <c r="HI157" s="119"/>
      <c r="HJ157" s="119"/>
      <c r="HK157" s="119"/>
      <c r="HL157" s="119"/>
      <c r="HM157" s="119"/>
      <c r="HN157" s="119"/>
      <c r="HO157" s="119"/>
      <c r="HP157" s="119"/>
      <c r="HQ157" s="119"/>
      <c r="HR157" s="119"/>
      <c r="HS157" s="119"/>
      <c r="HT157" s="119"/>
      <c r="HU157" s="119"/>
      <c r="HV157" s="119"/>
      <c r="HW157" s="119"/>
      <c r="HX157" s="119"/>
      <c r="HY157" s="119"/>
      <c r="HZ157" s="119"/>
      <c r="IA157" s="119"/>
      <c r="IB157" s="119"/>
      <c r="IC157" s="119"/>
      <c r="ID157" s="119"/>
      <c r="IE157" s="119"/>
      <c r="IF157" s="119"/>
      <c r="IG157" s="119"/>
      <c r="IH157" s="119"/>
      <c r="II157" s="119"/>
      <c r="IJ157" s="119"/>
      <c r="IK157" s="119"/>
      <c r="IL157" s="119"/>
      <c r="IM157" s="119"/>
      <c r="IN157" s="119"/>
      <c r="IO157" s="119"/>
      <c r="IP157" s="119"/>
      <c r="IQ157" s="119"/>
      <c r="IR157" s="119"/>
      <c r="IS157" s="119"/>
      <c r="IT157" s="119"/>
      <c r="IU157" s="119"/>
      <c r="IV157" s="119"/>
      <c r="IW157" s="119"/>
      <c r="IX157" s="119"/>
      <c r="IY157" s="119"/>
      <c r="IZ157" s="119"/>
      <c r="JA157" s="119"/>
      <c r="JB157" s="119"/>
      <c r="JC157" s="119"/>
      <c r="JD157" s="119"/>
      <c r="JE157" s="119"/>
      <c r="JF157" s="119"/>
      <c r="JG157" s="119"/>
    </row>
    <row r="158" spans="1:267" ht="24.75" customHeight="1" thickBot="1" x14ac:dyDescent="0.25">
      <c r="A158" s="449" t="s">
        <v>716</v>
      </c>
      <c r="B158" s="450"/>
      <c r="C158" s="450"/>
      <c r="D158" s="450"/>
      <c r="E158" s="450"/>
      <c r="F158" s="450"/>
      <c r="G158" s="450"/>
      <c r="H158" s="450"/>
      <c r="I158" s="450"/>
      <c r="J158" s="450"/>
      <c r="K158" s="450"/>
      <c r="L158" s="450"/>
      <c r="M158" s="450"/>
      <c r="N158" s="450"/>
      <c r="O158" s="450"/>
      <c r="P158" s="450"/>
      <c r="Q158" s="450"/>
      <c r="R158" s="450"/>
      <c r="S158" s="450"/>
      <c r="T158" s="450"/>
      <c r="U158" s="450"/>
      <c r="V158" s="450"/>
      <c r="W158" s="451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119"/>
      <c r="AR158" s="119"/>
      <c r="AS158" s="119"/>
      <c r="AT158" s="119"/>
      <c r="AU158" s="119"/>
      <c r="AV158" s="119"/>
      <c r="AW158" s="119"/>
      <c r="AX158" s="119"/>
      <c r="AY158" s="119"/>
      <c r="AZ158" s="119"/>
      <c r="BA158" s="119"/>
      <c r="BB158" s="119"/>
      <c r="BC158" s="119"/>
      <c r="BD158" s="119"/>
      <c r="BE158" s="119"/>
      <c r="BF158" s="119"/>
      <c r="BG158" s="119"/>
      <c r="BH158" s="119"/>
      <c r="BI158" s="119"/>
      <c r="BJ158" s="119"/>
      <c r="BK158" s="119"/>
      <c r="BL158" s="119"/>
      <c r="BM158" s="119"/>
      <c r="BN158" s="119"/>
      <c r="BO158" s="119"/>
      <c r="BP158" s="119"/>
      <c r="BQ158" s="119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19"/>
      <c r="CB158" s="119"/>
      <c r="CC158" s="119"/>
      <c r="CD158" s="119"/>
      <c r="CE158" s="119"/>
      <c r="CF158" s="119"/>
      <c r="CG158" s="119"/>
      <c r="CH158" s="119"/>
      <c r="CI158" s="119"/>
      <c r="CJ158" s="119"/>
      <c r="CK158" s="119"/>
      <c r="CL158" s="119"/>
      <c r="CM158" s="119"/>
      <c r="CN158" s="119"/>
      <c r="CO158" s="119"/>
      <c r="CP158" s="119"/>
      <c r="CQ158" s="119"/>
      <c r="CR158" s="119"/>
      <c r="CS158" s="119"/>
      <c r="CT158" s="119"/>
      <c r="CU158" s="119"/>
      <c r="CV158" s="119"/>
      <c r="CW158" s="119"/>
      <c r="CX158" s="119"/>
      <c r="CY158" s="119"/>
      <c r="CZ158" s="119"/>
      <c r="DA158" s="119"/>
      <c r="DB158" s="119"/>
      <c r="DC158" s="119"/>
      <c r="DD158" s="119"/>
      <c r="DE158" s="119"/>
      <c r="DF158" s="119"/>
      <c r="DG158" s="119"/>
      <c r="DH158" s="119"/>
      <c r="DI158" s="119"/>
      <c r="DJ158" s="119"/>
      <c r="DK158" s="119"/>
      <c r="DL158" s="119"/>
      <c r="DM158" s="119"/>
      <c r="DN158" s="119"/>
      <c r="DO158" s="119"/>
      <c r="DP158" s="119"/>
      <c r="DQ158" s="119"/>
      <c r="DR158" s="119"/>
      <c r="DS158" s="119"/>
      <c r="DT158" s="119"/>
      <c r="DU158" s="119"/>
      <c r="DV158" s="119"/>
      <c r="DW158" s="119"/>
      <c r="DX158" s="119"/>
      <c r="DY158" s="119"/>
      <c r="DZ158" s="119"/>
      <c r="EA158" s="119"/>
      <c r="EB158" s="119"/>
      <c r="EC158" s="119"/>
      <c r="ED158" s="119"/>
      <c r="EE158" s="119"/>
      <c r="EF158" s="119"/>
      <c r="EG158" s="119"/>
      <c r="EH158" s="119"/>
      <c r="EI158" s="119"/>
      <c r="EJ158" s="119"/>
      <c r="EK158" s="119"/>
      <c r="EL158" s="119"/>
      <c r="EM158" s="119"/>
      <c r="EN158" s="119"/>
      <c r="EO158" s="119"/>
      <c r="EP158" s="119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19"/>
      <c r="FA158" s="119"/>
      <c r="FB158" s="119"/>
      <c r="FC158" s="119"/>
      <c r="FD158" s="119"/>
      <c r="FE158" s="119"/>
      <c r="FF158" s="119"/>
      <c r="FG158" s="119"/>
      <c r="FH158" s="119"/>
      <c r="FI158" s="119"/>
      <c r="FJ158" s="119"/>
      <c r="FK158" s="119"/>
      <c r="FL158" s="119"/>
      <c r="FM158" s="119"/>
      <c r="FN158" s="119"/>
      <c r="FO158" s="119"/>
      <c r="FP158" s="119"/>
      <c r="FQ158" s="119"/>
      <c r="FR158" s="119"/>
      <c r="FS158" s="119"/>
      <c r="FT158" s="119"/>
      <c r="FU158" s="119"/>
      <c r="FV158" s="119"/>
      <c r="FW158" s="119"/>
      <c r="FX158" s="119"/>
      <c r="FY158" s="119"/>
      <c r="FZ158" s="119"/>
      <c r="GA158" s="119"/>
      <c r="GB158" s="119"/>
      <c r="GC158" s="119"/>
      <c r="GD158" s="119"/>
      <c r="GE158" s="119"/>
      <c r="GF158" s="119"/>
      <c r="GG158" s="119"/>
      <c r="GH158" s="119"/>
      <c r="GI158" s="119"/>
      <c r="GJ158" s="119"/>
      <c r="GK158" s="119"/>
      <c r="GL158" s="119"/>
      <c r="GM158" s="119"/>
      <c r="GN158" s="119"/>
      <c r="GO158" s="119"/>
      <c r="GP158" s="119"/>
      <c r="GQ158" s="119"/>
      <c r="GR158" s="119"/>
      <c r="GS158" s="119"/>
      <c r="GT158" s="119"/>
      <c r="GU158" s="119"/>
      <c r="GV158" s="119"/>
      <c r="GW158" s="119"/>
      <c r="GX158" s="119"/>
      <c r="GY158" s="119"/>
      <c r="GZ158" s="119"/>
      <c r="HA158" s="119"/>
      <c r="HB158" s="119"/>
      <c r="HC158" s="119"/>
      <c r="HD158" s="119"/>
      <c r="HE158" s="119"/>
      <c r="HF158" s="119"/>
      <c r="HG158" s="119"/>
      <c r="HH158" s="119"/>
      <c r="HI158" s="119"/>
      <c r="HJ158" s="119"/>
      <c r="HK158" s="119"/>
      <c r="HL158" s="119"/>
      <c r="HM158" s="119"/>
      <c r="HN158" s="119"/>
      <c r="HO158" s="119"/>
      <c r="HP158" s="119"/>
      <c r="HQ158" s="119"/>
      <c r="HR158" s="119"/>
      <c r="HS158" s="119"/>
      <c r="HT158" s="119"/>
      <c r="HU158" s="119"/>
      <c r="HV158" s="119"/>
      <c r="HW158" s="119"/>
      <c r="HX158" s="119"/>
      <c r="HY158" s="119"/>
      <c r="HZ158" s="119"/>
      <c r="IA158" s="119"/>
      <c r="IB158" s="119"/>
      <c r="IC158" s="119"/>
      <c r="ID158" s="119"/>
      <c r="IE158" s="119"/>
      <c r="IF158" s="119"/>
      <c r="IG158" s="119"/>
      <c r="IH158" s="119"/>
      <c r="II158" s="119"/>
      <c r="IJ158" s="119"/>
      <c r="IK158" s="119"/>
      <c r="IL158" s="119"/>
      <c r="IM158" s="119"/>
      <c r="IN158" s="119"/>
      <c r="IO158" s="119"/>
      <c r="IP158" s="119"/>
      <c r="IQ158" s="119"/>
      <c r="IR158" s="119"/>
      <c r="IS158" s="119"/>
      <c r="IT158" s="119"/>
      <c r="IU158" s="119"/>
      <c r="IV158" s="119"/>
      <c r="IW158" s="119"/>
      <c r="IX158" s="119"/>
      <c r="IY158" s="119"/>
      <c r="IZ158" s="119"/>
      <c r="JA158" s="119"/>
      <c r="JB158" s="119"/>
      <c r="JC158" s="119"/>
      <c r="JD158" s="119"/>
      <c r="JE158" s="119"/>
      <c r="JF158" s="119"/>
      <c r="JG158" s="119"/>
    </row>
    <row r="159" spans="1:267" ht="63.75" customHeight="1" x14ac:dyDescent="0.2">
      <c r="A159" s="381">
        <v>89</v>
      </c>
      <c r="B159" s="381" t="s">
        <v>609</v>
      </c>
      <c r="C159" s="382" t="s">
        <v>47</v>
      </c>
      <c r="D159" s="382" t="s">
        <v>610</v>
      </c>
      <c r="E159" s="383" t="s">
        <v>611</v>
      </c>
      <c r="F159" s="312" t="s">
        <v>612</v>
      </c>
      <c r="G159" s="453" t="s">
        <v>29</v>
      </c>
      <c r="H159" s="454" t="s">
        <v>36</v>
      </c>
      <c r="I159" s="382" t="s">
        <v>33</v>
      </c>
      <c r="J159" s="382" t="s">
        <v>47</v>
      </c>
      <c r="K159" s="382" t="s">
        <v>33</v>
      </c>
      <c r="L159" s="394">
        <v>185</v>
      </c>
      <c r="M159" s="382" t="s">
        <v>31</v>
      </c>
      <c r="N159" s="474">
        <v>323252.99</v>
      </c>
      <c r="O159" s="396">
        <v>44291</v>
      </c>
      <c r="P159" s="409">
        <v>44344</v>
      </c>
      <c r="Q159" s="329">
        <f t="shared" ref="Q159:Q186" si="11">N159/S159</f>
        <v>228.60890381895331</v>
      </c>
      <c r="R159" s="303" t="s">
        <v>34</v>
      </c>
      <c r="S159" s="128">
        <v>1414</v>
      </c>
      <c r="T159" s="464">
        <f>U159*100%/556562.99</f>
        <v>1</v>
      </c>
      <c r="U159" s="422">
        <v>556562.99</v>
      </c>
      <c r="V159" s="393" t="s">
        <v>613</v>
      </c>
      <c r="W159" s="393" t="s">
        <v>614</v>
      </c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119"/>
      <c r="AR159" s="119"/>
      <c r="AS159" s="119"/>
      <c r="AT159" s="119"/>
      <c r="AU159" s="119"/>
      <c r="AV159" s="119"/>
      <c r="AW159" s="119"/>
      <c r="AX159" s="119"/>
      <c r="AY159" s="119"/>
      <c r="AZ159" s="119"/>
      <c r="BA159" s="119"/>
      <c r="BB159" s="119"/>
      <c r="BC159" s="119"/>
      <c r="BD159" s="119"/>
      <c r="BE159" s="119"/>
      <c r="BF159" s="119"/>
      <c r="BG159" s="119"/>
      <c r="BH159" s="119"/>
      <c r="BI159" s="119"/>
      <c r="BJ159" s="119"/>
      <c r="BK159" s="119"/>
      <c r="BL159" s="119"/>
      <c r="BM159" s="119"/>
      <c r="BN159" s="119"/>
      <c r="BO159" s="119"/>
      <c r="BP159" s="119"/>
      <c r="BQ159" s="119"/>
      <c r="BR159" s="119"/>
      <c r="BS159" s="119"/>
      <c r="BT159" s="119"/>
      <c r="BU159" s="119"/>
      <c r="BV159" s="119"/>
      <c r="BW159" s="119"/>
      <c r="BX159" s="119"/>
      <c r="BY159" s="119"/>
      <c r="BZ159" s="119"/>
      <c r="CA159" s="119"/>
      <c r="CB159" s="119"/>
      <c r="CC159" s="119"/>
      <c r="CD159" s="119"/>
      <c r="CE159" s="119"/>
      <c r="CF159" s="119"/>
      <c r="CG159" s="119"/>
      <c r="CH159" s="119"/>
      <c r="CI159" s="119"/>
      <c r="CJ159" s="119"/>
      <c r="CK159" s="119"/>
      <c r="CL159" s="119"/>
      <c r="CM159" s="119"/>
      <c r="CN159" s="119"/>
      <c r="CO159" s="119"/>
      <c r="CP159" s="119"/>
      <c r="CQ159" s="119"/>
      <c r="CR159" s="119"/>
      <c r="CS159" s="119"/>
      <c r="CT159" s="119"/>
      <c r="CU159" s="119"/>
      <c r="CV159" s="119"/>
      <c r="CW159" s="119"/>
      <c r="CX159" s="119"/>
      <c r="CY159" s="119"/>
      <c r="CZ159" s="119"/>
      <c r="DA159" s="119"/>
      <c r="DB159" s="119"/>
      <c r="DC159" s="119"/>
      <c r="DD159" s="119"/>
      <c r="DE159" s="119"/>
      <c r="DF159" s="119"/>
      <c r="DG159" s="119"/>
      <c r="DH159" s="119"/>
      <c r="DI159" s="119"/>
      <c r="DJ159" s="119"/>
      <c r="DK159" s="119"/>
      <c r="DL159" s="119"/>
      <c r="DM159" s="119"/>
      <c r="DN159" s="119"/>
      <c r="DO159" s="119"/>
      <c r="DP159" s="119"/>
      <c r="DQ159" s="119"/>
      <c r="DR159" s="119"/>
      <c r="DS159" s="119"/>
      <c r="DT159" s="119"/>
      <c r="DU159" s="119"/>
      <c r="DV159" s="119"/>
      <c r="DW159" s="119"/>
      <c r="DX159" s="119"/>
      <c r="DY159" s="119"/>
      <c r="DZ159" s="119"/>
      <c r="EA159" s="119"/>
      <c r="EB159" s="119"/>
      <c r="EC159" s="119"/>
      <c r="ED159" s="119"/>
      <c r="EE159" s="119"/>
      <c r="EF159" s="119"/>
      <c r="EG159" s="119"/>
      <c r="EH159" s="119"/>
      <c r="EI159" s="119"/>
      <c r="EJ159" s="119"/>
      <c r="EK159" s="119"/>
      <c r="EL159" s="119"/>
      <c r="EM159" s="119"/>
      <c r="EN159" s="119"/>
      <c r="EO159" s="119"/>
      <c r="EP159" s="119"/>
      <c r="EQ159" s="119"/>
      <c r="ER159" s="119"/>
      <c r="ES159" s="119"/>
      <c r="ET159" s="119"/>
      <c r="EU159" s="119"/>
      <c r="EV159" s="119"/>
      <c r="EW159" s="119"/>
      <c r="EX159" s="119"/>
      <c r="EY159" s="119"/>
      <c r="EZ159" s="119"/>
      <c r="FA159" s="119"/>
      <c r="FB159" s="119"/>
      <c r="FC159" s="119"/>
      <c r="FD159" s="119"/>
      <c r="FE159" s="119"/>
      <c r="FF159" s="119"/>
      <c r="FG159" s="119"/>
      <c r="FH159" s="119"/>
      <c r="FI159" s="119"/>
      <c r="FJ159" s="119"/>
      <c r="FK159" s="119"/>
      <c r="FL159" s="119"/>
      <c r="FM159" s="119"/>
      <c r="FN159" s="119"/>
      <c r="FO159" s="119"/>
      <c r="FP159" s="119"/>
      <c r="FQ159" s="119"/>
      <c r="FR159" s="119"/>
      <c r="FS159" s="119"/>
      <c r="FT159" s="119"/>
      <c r="FU159" s="119"/>
      <c r="FV159" s="119"/>
      <c r="FW159" s="119"/>
      <c r="FX159" s="119"/>
      <c r="FY159" s="119"/>
      <c r="FZ159" s="119"/>
      <c r="GA159" s="119"/>
      <c r="GB159" s="119"/>
      <c r="GC159" s="119"/>
      <c r="GD159" s="119"/>
      <c r="GE159" s="119"/>
      <c r="GF159" s="119"/>
      <c r="GG159" s="119"/>
      <c r="GH159" s="119"/>
      <c r="GI159" s="119"/>
      <c r="GJ159" s="119"/>
      <c r="GK159" s="119"/>
      <c r="GL159" s="119"/>
      <c r="GM159" s="119"/>
      <c r="GN159" s="119"/>
      <c r="GO159" s="119"/>
      <c r="GP159" s="119"/>
      <c r="GQ159" s="119"/>
      <c r="GR159" s="119"/>
      <c r="GS159" s="119"/>
      <c r="GT159" s="119"/>
      <c r="GU159" s="119"/>
      <c r="GV159" s="119"/>
      <c r="GW159" s="119"/>
      <c r="GX159" s="119"/>
      <c r="GY159" s="119"/>
      <c r="GZ159" s="119"/>
      <c r="HA159" s="119"/>
      <c r="HB159" s="119"/>
      <c r="HC159" s="119"/>
      <c r="HD159" s="119"/>
      <c r="HE159" s="119"/>
      <c r="HF159" s="119"/>
      <c r="HG159" s="119"/>
      <c r="HH159" s="119"/>
      <c r="HI159" s="119"/>
      <c r="HJ159" s="119"/>
      <c r="HK159" s="119"/>
      <c r="HL159" s="119"/>
      <c r="HM159" s="119"/>
      <c r="HN159" s="119"/>
      <c r="HO159" s="119"/>
      <c r="HP159" s="119"/>
      <c r="HQ159" s="119"/>
      <c r="HR159" s="119"/>
      <c r="HS159" s="119"/>
      <c r="HT159" s="119"/>
      <c r="HU159" s="119"/>
      <c r="HV159" s="119"/>
      <c r="HW159" s="119"/>
      <c r="HX159" s="119"/>
      <c r="HY159" s="119"/>
      <c r="HZ159" s="119"/>
      <c r="IA159" s="119"/>
      <c r="IB159" s="119"/>
      <c r="IC159" s="119"/>
      <c r="ID159" s="119"/>
      <c r="IE159" s="119"/>
      <c r="IF159" s="119"/>
      <c r="IG159" s="119"/>
      <c r="IH159" s="119"/>
      <c r="II159" s="119"/>
      <c r="IJ159" s="119"/>
      <c r="IK159" s="119"/>
      <c r="IL159" s="119"/>
      <c r="IM159" s="119"/>
      <c r="IN159" s="119"/>
      <c r="IO159" s="119"/>
      <c r="IP159" s="119"/>
      <c r="IQ159" s="119"/>
      <c r="IR159" s="119"/>
      <c r="IS159" s="119"/>
      <c r="IT159" s="119"/>
      <c r="IU159" s="119"/>
      <c r="IV159" s="119"/>
      <c r="IW159" s="119"/>
      <c r="IX159" s="119"/>
      <c r="IY159" s="119"/>
      <c r="IZ159" s="119"/>
      <c r="JA159" s="119"/>
      <c r="JB159" s="119"/>
      <c r="JC159" s="119"/>
      <c r="JD159" s="119"/>
      <c r="JE159" s="119"/>
      <c r="JF159" s="119"/>
      <c r="JG159" s="119"/>
    </row>
    <row r="160" spans="1:267" ht="63.75" customHeight="1" x14ac:dyDescent="0.2">
      <c r="A160" s="353"/>
      <c r="B160" s="353"/>
      <c r="C160" s="354"/>
      <c r="D160" s="354"/>
      <c r="E160" s="356"/>
      <c r="F160" s="313" t="s">
        <v>400</v>
      </c>
      <c r="G160" s="400"/>
      <c r="H160" s="455"/>
      <c r="I160" s="354"/>
      <c r="J160" s="354"/>
      <c r="K160" s="354"/>
      <c r="L160" s="374"/>
      <c r="M160" s="354"/>
      <c r="N160" s="466">
        <v>233310</v>
      </c>
      <c r="O160" s="368"/>
      <c r="P160" s="371"/>
      <c r="Q160" s="290">
        <f t="shared" si="11"/>
        <v>385</v>
      </c>
      <c r="R160" s="336" t="s">
        <v>34</v>
      </c>
      <c r="S160" s="48">
        <v>606</v>
      </c>
      <c r="T160" s="469"/>
      <c r="U160" s="392"/>
      <c r="V160" s="373"/>
      <c r="W160" s="373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119"/>
      <c r="AR160" s="119"/>
      <c r="AS160" s="119"/>
      <c r="AT160" s="119"/>
      <c r="AU160" s="119"/>
      <c r="AV160" s="119"/>
      <c r="AW160" s="119"/>
      <c r="AX160" s="119"/>
      <c r="AY160" s="119"/>
      <c r="AZ160" s="119"/>
      <c r="BA160" s="119"/>
      <c r="BB160" s="119"/>
      <c r="BC160" s="119"/>
      <c r="BD160" s="119"/>
      <c r="BE160" s="119"/>
      <c r="BF160" s="119"/>
      <c r="BG160" s="119"/>
      <c r="BH160" s="119"/>
      <c r="BI160" s="119"/>
      <c r="BJ160" s="119"/>
      <c r="BK160" s="119"/>
      <c r="BL160" s="119"/>
      <c r="BM160" s="119"/>
      <c r="BN160" s="119"/>
      <c r="BO160" s="119"/>
      <c r="BP160" s="119"/>
      <c r="BQ160" s="119"/>
      <c r="BR160" s="119"/>
      <c r="BS160" s="119"/>
      <c r="BT160" s="119"/>
      <c r="BU160" s="119"/>
      <c r="BV160" s="119"/>
      <c r="BW160" s="119"/>
      <c r="BX160" s="119"/>
      <c r="BY160" s="119"/>
      <c r="BZ160" s="119"/>
      <c r="CA160" s="119"/>
      <c r="CB160" s="119"/>
      <c r="CC160" s="119"/>
      <c r="CD160" s="119"/>
      <c r="CE160" s="119"/>
      <c r="CF160" s="119"/>
      <c r="CG160" s="119"/>
      <c r="CH160" s="119"/>
      <c r="CI160" s="119"/>
      <c r="CJ160" s="119"/>
      <c r="CK160" s="119"/>
      <c r="CL160" s="119"/>
      <c r="CM160" s="119"/>
      <c r="CN160" s="119"/>
      <c r="CO160" s="119"/>
      <c r="CP160" s="119"/>
      <c r="CQ160" s="119"/>
      <c r="CR160" s="119"/>
      <c r="CS160" s="119"/>
      <c r="CT160" s="119"/>
      <c r="CU160" s="119"/>
      <c r="CV160" s="119"/>
      <c r="CW160" s="119"/>
      <c r="CX160" s="119"/>
      <c r="CY160" s="119"/>
      <c r="CZ160" s="119"/>
      <c r="DA160" s="119"/>
      <c r="DB160" s="119"/>
      <c r="DC160" s="119"/>
      <c r="DD160" s="119"/>
      <c r="DE160" s="119"/>
      <c r="DF160" s="119"/>
      <c r="DG160" s="119"/>
      <c r="DH160" s="119"/>
      <c r="DI160" s="119"/>
      <c r="DJ160" s="119"/>
      <c r="DK160" s="119"/>
      <c r="DL160" s="119"/>
      <c r="DM160" s="119"/>
      <c r="DN160" s="119"/>
      <c r="DO160" s="119"/>
      <c r="DP160" s="119"/>
      <c r="DQ160" s="119"/>
      <c r="DR160" s="119"/>
      <c r="DS160" s="119"/>
      <c r="DT160" s="119"/>
      <c r="DU160" s="119"/>
      <c r="DV160" s="119"/>
      <c r="DW160" s="119"/>
      <c r="DX160" s="119"/>
      <c r="DY160" s="119"/>
      <c r="DZ160" s="119"/>
      <c r="EA160" s="119"/>
      <c r="EB160" s="119"/>
      <c r="EC160" s="119"/>
      <c r="ED160" s="119"/>
      <c r="EE160" s="119"/>
      <c r="EF160" s="119"/>
      <c r="EG160" s="119"/>
      <c r="EH160" s="119"/>
      <c r="EI160" s="119"/>
      <c r="EJ160" s="119"/>
      <c r="EK160" s="119"/>
      <c r="EL160" s="119"/>
      <c r="EM160" s="119"/>
      <c r="EN160" s="119"/>
      <c r="EO160" s="119"/>
      <c r="EP160" s="119"/>
      <c r="EQ160" s="119"/>
      <c r="ER160" s="119"/>
      <c r="ES160" s="119"/>
      <c r="ET160" s="119"/>
      <c r="EU160" s="119"/>
      <c r="EV160" s="119"/>
      <c r="EW160" s="119"/>
      <c r="EX160" s="119"/>
      <c r="EY160" s="119"/>
      <c r="EZ160" s="119"/>
      <c r="FA160" s="119"/>
      <c r="FB160" s="119"/>
      <c r="FC160" s="119"/>
      <c r="FD160" s="119"/>
      <c r="FE160" s="119"/>
      <c r="FF160" s="119"/>
      <c r="FG160" s="119"/>
      <c r="FH160" s="119"/>
      <c r="FI160" s="119"/>
      <c r="FJ160" s="119"/>
      <c r="FK160" s="119"/>
      <c r="FL160" s="119"/>
      <c r="FM160" s="119"/>
      <c r="FN160" s="119"/>
      <c r="FO160" s="119"/>
      <c r="FP160" s="119"/>
      <c r="FQ160" s="119"/>
      <c r="FR160" s="119"/>
      <c r="FS160" s="119"/>
      <c r="FT160" s="119"/>
      <c r="FU160" s="119"/>
      <c r="FV160" s="119"/>
      <c r="FW160" s="119"/>
      <c r="FX160" s="119"/>
      <c r="FY160" s="119"/>
      <c r="FZ160" s="119"/>
      <c r="GA160" s="119"/>
      <c r="GB160" s="119"/>
      <c r="GC160" s="119"/>
      <c r="GD160" s="119"/>
      <c r="GE160" s="119"/>
      <c r="GF160" s="119"/>
      <c r="GG160" s="119"/>
      <c r="GH160" s="119"/>
      <c r="GI160" s="119"/>
      <c r="GJ160" s="119"/>
      <c r="GK160" s="119"/>
      <c r="GL160" s="119"/>
      <c r="GM160" s="119"/>
      <c r="GN160" s="119"/>
      <c r="GO160" s="119"/>
      <c r="GP160" s="119"/>
      <c r="GQ160" s="119"/>
      <c r="GR160" s="119"/>
      <c r="GS160" s="119"/>
      <c r="GT160" s="119"/>
      <c r="GU160" s="119"/>
      <c r="GV160" s="119"/>
      <c r="GW160" s="119"/>
      <c r="GX160" s="119"/>
      <c r="GY160" s="119"/>
      <c r="GZ160" s="119"/>
      <c r="HA160" s="119"/>
      <c r="HB160" s="119"/>
      <c r="HC160" s="119"/>
      <c r="HD160" s="119"/>
      <c r="HE160" s="119"/>
      <c r="HF160" s="119"/>
      <c r="HG160" s="119"/>
      <c r="HH160" s="119"/>
      <c r="HI160" s="119"/>
      <c r="HJ160" s="119"/>
      <c r="HK160" s="119"/>
      <c r="HL160" s="119"/>
      <c r="HM160" s="119"/>
      <c r="HN160" s="119"/>
      <c r="HO160" s="119"/>
      <c r="HP160" s="119"/>
      <c r="HQ160" s="119"/>
      <c r="HR160" s="119"/>
      <c r="HS160" s="119"/>
      <c r="HT160" s="119"/>
      <c r="HU160" s="119"/>
      <c r="HV160" s="119"/>
      <c r="HW160" s="119"/>
      <c r="HX160" s="119"/>
      <c r="HY160" s="119"/>
      <c r="HZ160" s="119"/>
      <c r="IA160" s="119"/>
      <c r="IB160" s="119"/>
      <c r="IC160" s="119"/>
      <c r="ID160" s="119"/>
      <c r="IE160" s="119"/>
      <c r="IF160" s="119"/>
      <c r="IG160" s="119"/>
      <c r="IH160" s="119"/>
      <c r="II160" s="119"/>
      <c r="IJ160" s="119"/>
      <c r="IK160" s="119"/>
      <c r="IL160" s="119"/>
      <c r="IM160" s="119"/>
      <c r="IN160" s="119"/>
      <c r="IO160" s="119"/>
      <c r="IP160" s="119"/>
      <c r="IQ160" s="119"/>
      <c r="IR160" s="119"/>
      <c r="IS160" s="119"/>
      <c r="IT160" s="119"/>
      <c r="IU160" s="119"/>
      <c r="IV160" s="119"/>
      <c r="IW160" s="119"/>
      <c r="IX160" s="119"/>
      <c r="IY160" s="119"/>
      <c r="IZ160" s="119"/>
      <c r="JA160" s="119"/>
      <c r="JB160" s="119"/>
      <c r="JC160" s="119"/>
      <c r="JD160" s="119"/>
      <c r="JE160" s="119"/>
      <c r="JF160" s="119"/>
      <c r="JG160" s="119"/>
    </row>
    <row r="161" spans="1:267" ht="63.75" customHeight="1" x14ac:dyDescent="0.2">
      <c r="A161" s="281">
        <v>90</v>
      </c>
      <c r="B161" s="281" t="s">
        <v>609</v>
      </c>
      <c r="C161" s="288" t="s">
        <v>47</v>
      </c>
      <c r="D161" s="288" t="s">
        <v>615</v>
      </c>
      <c r="E161" s="296" t="s">
        <v>616</v>
      </c>
      <c r="F161" s="313" t="s">
        <v>617</v>
      </c>
      <c r="G161" s="299" t="s">
        <v>29</v>
      </c>
      <c r="H161" s="331" t="s">
        <v>48</v>
      </c>
      <c r="I161" s="288" t="s">
        <v>30</v>
      </c>
      <c r="J161" s="288" t="s">
        <v>47</v>
      </c>
      <c r="K161" s="288" t="s">
        <v>30</v>
      </c>
      <c r="L161" s="295">
        <v>150</v>
      </c>
      <c r="M161" s="288" t="s">
        <v>31</v>
      </c>
      <c r="N161" s="466">
        <v>37742.69</v>
      </c>
      <c r="O161" s="284">
        <v>44291</v>
      </c>
      <c r="P161" s="291">
        <v>44337</v>
      </c>
      <c r="Q161" s="290">
        <f t="shared" si="11"/>
        <v>94.356725000000012</v>
      </c>
      <c r="R161" s="336"/>
      <c r="S161" s="48">
        <v>400</v>
      </c>
      <c r="T161" s="335">
        <f>U161*100%/N161</f>
        <v>1</v>
      </c>
      <c r="U161" s="294">
        <v>37742.69</v>
      </c>
      <c r="V161" s="280" t="s">
        <v>618</v>
      </c>
      <c r="W161" s="280" t="s">
        <v>619</v>
      </c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119"/>
      <c r="AR161" s="119"/>
      <c r="AS161" s="119"/>
      <c r="AT161" s="119"/>
      <c r="AU161" s="119"/>
      <c r="AV161" s="119"/>
      <c r="AW161" s="119"/>
      <c r="AX161" s="119"/>
      <c r="AY161" s="119"/>
      <c r="AZ161" s="119"/>
      <c r="BA161" s="119"/>
      <c r="BB161" s="119"/>
      <c r="BC161" s="119"/>
      <c r="BD161" s="119"/>
      <c r="BE161" s="119"/>
      <c r="BF161" s="119"/>
      <c r="BG161" s="119"/>
      <c r="BH161" s="119"/>
      <c r="BI161" s="119"/>
      <c r="BJ161" s="119"/>
      <c r="BK161" s="119"/>
      <c r="BL161" s="119"/>
      <c r="BM161" s="119"/>
      <c r="BN161" s="119"/>
      <c r="BO161" s="119"/>
      <c r="BP161" s="119"/>
      <c r="BQ161" s="119"/>
      <c r="BR161" s="119"/>
      <c r="BS161" s="119"/>
      <c r="BT161" s="119"/>
      <c r="BU161" s="119"/>
      <c r="BV161" s="119"/>
      <c r="BW161" s="119"/>
      <c r="BX161" s="119"/>
      <c r="BY161" s="119"/>
      <c r="BZ161" s="119"/>
      <c r="CA161" s="119"/>
      <c r="CB161" s="119"/>
      <c r="CC161" s="119"/>
      <c r="CD161" s="119"/>
      <c r="CE161" s="119"/>
      <c r="CF161" s="119"/>
      <c r="CG161" s="119"/>
      <c r="CH161" s="119"/>
      <c r="CI161" s="119"/>
      <c r="CJ161" s="119"/>
      <c r="CK161" s="119"/>
      <c r="CL161" s="119"/>
      <c r="CM161" s="119"/>
      <c r="CN161" s="119"/>
      <c r="CO161" s="119"/>
      <c r="CP161" s="119"/>
      <c r="CQ161" s="119"/>
      <c r="CR161" s="119"/>
      <c r="CS161" s="119"/>
      <c r="CT161" s="119"/>
      <c r="CU161" s="119"/>
      <c r="CV161" s="119"/>
      <c r="CW161" s="119"/>
      <c r="CX161" s="119"/>
      <c r="CY161" s="119"/>
      <c r="CZ161" s="119"/>
      <c r="DA161" s="119"/>
      <c r="DB161" s="119"/>
      <c r="DC161" s="119"/>
      <c r="DD161" s="119"/>
      <c r="DE161" s="119"/>
      <c r="DF161" s="119"/>
      <c r="DG161" s="119"/>
      <c r="DH161" s="119"/>
      <c r="DI161" s="119"/>
      <c r="DJ161" s="119"/>
      <c r="DK161" s="119"/>
      <c r="DL161" s="119"/>
      <c r="DM161" s="119"/>
      <c r="DN161" s="119"/>
      <c r="DO161" s="119"/>
      <c r="DP161" s="119"/>
      <c r="DQ161" s="119"/>
      <c r="DR161" s="119"/>
      <c r="DS161" s="119"/>
      <c r="DT161" s="119"/>
      <c r="DU161" s="119"/>
      <c r="DV161" s="119"/>
      <c r="DW161" s="119"/>
      <c r="DX161" s="119"/>
      <c r="DY161" s="119"/>
      <c r="DZ161" s="119"/>
      <c r="EA161" s="119"/>
      <c r="EB161" s="119"/>
      <c r="EC161" s="119"/>
      <c r="ED161" s="119"/>
      <c r="EE161" s="119"/>
      <c r="EF161" s="119"/>
      <c r="EG161" s="119"/>
      <c r="EH161" s="119"/>
      <c r="EI161" s="119"/>
      <c r="EJ161" s="119"/>
      <c r="EK161" s="119"/>
      <c r="EL161" s="119"/>
      <c r="EM161" s="119"/>
      <c r="EN161" s="119"/>
      <c r="EO161" s="119"/>
      <c r="EP161" s="119"/>
      <c r="EQ161" s="119"/>
      <c r="ER161" s="119"/>
      <c r="ES161" s="119"/>
      <c r="ET161" s="119"/>
      <c r="EU161" s="119"/>
      <c r="EV161" s="119"/>
      <c r="EW161" s="119"/>
      <c r="EX161" s="119"/>
      <c r="EY161" s="119"/>
      <c r="EZ161" s="119"/>
      <c r="FA161" s="119"/>
      <c r="FB161" s="119"/>
      <c r="FC161" s="119"/>
      <c r="FD161" s="119"/>
      <c r="FE161" s="119"/>
      <c r="FF161" s="119"/>
      <c r="FG161" s="119"/>
      <c r="FH161" s="119"/>
      <c r="FI161" s="119"/>
      <c r="FJ161" s="119"/>
      <c r="FK161" s="119"/>
      <c r="FL161" s="119"/>
      <c r="FM161" s="119"/>
      <c r="FN161" s="119"/>
      <c r="FO161" s="119"/>
      <c r="FP161" s="119"/>
      <c r="FQ161" s="119"/>
      <c r="FR161" s="119"/>
      <c r="FS161" s="119"/>
      <c r="FT161" s="119"/>
      <c r="FU161" s="119"/>
      <c r="FV161" s="119"/>
      <c r="FW161" s="119"/>
      <c r="FX161" s="119"/>
      <c r="FY161" s="119"/>
      <c r="FZ161" s="119"/>
      <c r="GA161" s="119"/>
      <c r="GB161" s="119"/>
      <c r="GC161" s="119"/>
      <c r="GD161" s="119"/>
      <c r="GE161" s="119"/>
      <c r="GF161" s="119"/>
      <c r="GG161" s="119"/>
      <c r="GH161" s="119"/>
      <c r="GI161" s="119"/>
      <c r="GJ161" s="119"/>
      <c r="GK161" s="119"/>
      <c r="GL161" s="119"/>
      <c r="GM161" s="119"/>
      <c r="GN161" s="119"/>
      <c r="GO161" s="119"/>
      <c r="GP161" s="119"/>
      <c r="GQ161" s="119"/>
      <c r="GR161" s="119"/>
      <c r="GS161" s="119"/>
      <c r="GT161" s="119"/>
      <c r="GU161" s="119"/>
      <c r="GV161" s="119"/>
      <c r="GW161" s="119"/>
      <c r="GX161" s="119"/>
      <c r="GY161" s="119"/>
      <c r="GZ161" s="119"/>
      <c r="HA161" s="119"/>
      <c r="HB161" s="119"/>
      <c r="HC161" s="119"/>
      <c r="HD161" s="119"/>
      <c r="HE161" s="119"/>
      <c r="HF161" s="119"/>
      <c r="HG161" s="119"/>
      <c r="HH161" s="119"/>
      <c r="HI161" s="119"/>
      <c r="HJ161" s="119"/>
      <c r="HK161" s="119"/>
      <c r="HL161" s="119"/>
      <c r="HM161" s="119"/>
      <c r="HN161" s="119"/>
      <c r="HO161" s="119"/>
      <c r="HP161" s="119"/>
      <c r="HQ161" s="119"/>
      <c r="HR161" s="119"/>
      <c r="HS161" s="119"/>
      <c r="HT161" s="119"/>
      <c r="HU161" s="119"/>
      <c r="HV161" s="119"/>
      <c r="HW161" s="119"/>
      <c r="HX161" s="119"/>
      <c r="HY161" s="119"/>
      <c r="HZ161" s="119"/>
      <c r="IA161" s="119"/>
      <c r="IB161" s="119"/>
      <c r="IC161" s="119"/>
      <c r="ID161" s="119"/>
      <c r="IE161" s="119"/>
      <c r="IF161" s="119"/>
      <c r="IG161" s="119"/>
      <c r="IH161" s="119"/>
      <c r="II161" s="119"/>
      <c r="IJ161" s="119"/>
      <c r="IK161" s="119"/>
      <c r="IL161" s="119"/>
      <c r="IM161" s="119"/>
      <c r="IN161" s="119"/>
      <c r="IO161" s="119"/>
      <c r="IP161" s="119"/>
      <c r="IQ161" s="119"/>
      <c r="IR161" s="119"/>
      <c r="IS161" s="119"/>
      <c r="IT161" s="119"/>
      <c r="IU161" s="119"/>
      <c r="IV161" s="119"/>
      <c r="IW161" s="119"/>
      <c r="IX161" s="119"/>
      <c r="IY161" s="119"/>
      <c r="IZ161" s="119"/>
      <c r="JA161" s="119"/>
      <c r="JB161" s="119"/>
      <c r="JC161" s="119"/>
      <c r="JD161" s="119"/>
      <c r="JE161" s="119"/>
      <c r="JF161" s="119"/>
      <c r="JG161" s="119"/>
    </row>
    <row r="162" spans="1:267" ht="63.75" customHeight="1" x14ac:dyDescent="0.2">
      <c r="A162" s="353">
        <v>91</v>
      </c>
      <c r="B162" s="353" t="s">
        <v>609</v>
      </c>
      <c r="C162" s="354" t="s">
        <v>47</v>
      </c>
      <c r="D162" s="354" t="s">
        <v>620</v>
      </c>
      <c r="E162" s="356" t="s">
        <v>621</v>
      </c>
      <c r="F162" s="313" t="s">
        <v>622</v>
      </c>
      <c r="G162" s="400" t="s">
        <v>44</v>
      </c>
      <c r="H162" s="455" t="s">
        <v>623</v>
      </c>
      <c r="I162" s="354" t="s">
        <v>35</v>
      </c>
      <c r="J162" s="354" t="s">
        <v>47</v>
      </c>
      <c r="K162" s="354" t="s">
        <v>35</v>
      </c>
      <c r="L162" s="374">
        <v>115</v>
      </c>
      <c r="M162" s="354" t="s">
        <v>31</v>
      </c>
      <c r="N162" s="466">
        <v>396161.69</v>
      </c>
      <c r="O162" s="368">
        <v>44277</v>
      </c>
      <c r="P162" s="371">
        <v>44337</v>
      </c>
      <c r="Q162" s="290">
        <f t="shared" si="11"/>
        <v>659.17086522462557</v>
      </c>
      <c r="R162" s="336"/>
      <c r="S162" s="48">
        <v>601</v>
      </c>
      <c r="T162" s="468">
        <f>U162*100%/477810.04</f>
        <v>1</v>
      </c>
      <c r="U162" s="421">
        <v>477810.04</v>
      </c>
      <c r="V162" s="373" t="s">
        <v>624</v>
      </c>
      <c r="W162" s="378" t="s">
        <v>625</v>
      </c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  <c r="AV162" s="119"/>
      <c r="AW162" s="119"/>
      <c r="AX162" s="119"/>
      <c r="AY162" s="119"/>
      <c r="AZ162" s="119"/>
      <c r="BA162" s="119"/>
      <c r="BB162" s="119"/>
      <c r="BC162" s="119"/>
      <c r="BD162" s="119"/>
      <c r="BE162" s="119"/>
      <c r="BF162" s="119"/>
      <c r="BG162" s="119"/>
      <c r="BH162" s="119"/>
      <c r="BI162" s="119"/>
      <c r="BJ162" s="119"/>
      <c r="BK162" s="119"/>
      <c r="BL162" s="119"/>
      <c r="BM162" s="119"/>
      <c r="BN162" s="119"/>
      <c r="BO162" s="119"/>
      <c r="BP162" s="119"/>
      <c r="BQ162" s="119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19"/>
      <c r="CB162" s="119"/>
      <c r="CC162" s="119"/>
      <c r="CD162" s="119"/>
      <c r="CE162" s="119"/>
      <c r="CF162" s="119"/>
      <c r="CG162" s="119"/>
      <c r="CH162" s="119"/>
      <c r="CI162" s="119"/>
      <c r="CJ162" s="119"/>
      <c r="CK162" s="119"/>
      <c r="CL162" s="119"/>
      <c r="CM162" s="119"/>
      <c r="CN162" s="119"/>
      <c r="CO162" s="119"/>
      <c r="CP162" s="119"/>
      <c r="CQ162" s="119"/>
      <c r="CR162" s="119"/>
      <c r="CS162" s="119"/>
      <c r="CT162" s="119"/>
      <c r="CU162" s="119"/>
      <c r="CV162" s="119"/>
      <c r="CW162" s="119"/>
      <c r="CX162" s="119"/>
      <c r="CY162" s="119"/>
      <c r="CZ162" s="119"/>
      <c r="DA162" s="119"/>
      <c r="DB162" s="119"/>
      <c r="DC162" s="119"/>
      <c r="DD162" s="119"/>
      <c r="DE162" s="119"/>
      <c r="DF162" s="119"/>
      <c r="DG162" s="119"/>
      <c r="DH162" s="119"/>
      <c r="DI162" s="119"/>
      <c r="DJ162" s="119"/>
      <c r="DK162" s="119"/>
      <c r="DL162" s="119"/>
      <c r="DM162" s="119"/>
      <c r="DN162" s="119"/>
      <c r="DO162" s="119"/>
      <c r="DP162" s="119"/>
      <c r="DQ162" s="119"/>
      <c r="DR162" s="119"/>
      <c r="DS162" s="119"/>
      <c r="DT162" s="119"/>
      <c r="DU162" s="119"/>
      <c r="DV162" s="119"/>
      <c r="DW162" s="119"/>
      <c r="DX162" s="119"/>
      <c r="DY162" s="119"/>
      <c r="DZ162" s="119"/>
      <c r="EA162" s="119"/>
      <c r="EB162" s="119"/>
      <c r="EC162" s="119"/>
      <c r="ED162" s="119"/>
      <c r="EE162" s="119"/>
      <c r="EF162" s="119"/>
      <c r="EG162" s="119"/>
      <c r="EH162" s="119"/>
      <c r="EI162" s="119"/>
      <c r="EJ162" s="119"/>
      <c r="EK162" s="119"/>
      <c r="EL162" s="119"/>
      <c r="EM162" s="119"/>
      <c r="EN162" s="119"/>
      <c r="EO162" s="119"/>
      <c r="EP162" s="119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19"/>
      <c r="FA162" s="119"/>
      <c r="FB162" s="119"/>
      <c r="FC162" s="119"/>
      <c r="FD162" s="119"/>
      <c r="FE162" s="119"/>
      <c r="FF162" s="119"/>
      <c r="FG162" s="119"/>
      <c r="FH162" s="119"/>
      <c r="FI162" s="119"/>
      <c r="FJ162" s="119"/>
      <c r="FK162" s="119"/>
      <c r="FL162" s="119"/>
      <c r="FM162" s="119"/>
      <c r="FN162" s="119"/>
      <c r="FO162" s="119"/>
      <c r="FP162" s="119"/>
      <c r="FQ162" s="119"/>
      <c r="FR162" s="119"/>
      <c r="FS162" s="119"/>
      <c r="FT162" s="119"/>
      <c r="FU162" s="119"/>
      <c r="FV162" s="119"/>
      <c r="FW162" s="119"/>
      <c r="FX162" s="119"/>
      <c r="FY162" s="119"/>
      <c r="FZ162" s="119"/>
      <c r="GA162" s="119"/>
      <c r="GB162" s="119"/>
      <c r="GC162" s="119"/>
      <c r="GD162" s="119"/>
      <c r="GE162" s="119"/>
      <c r="GF162" s="119"/>
      <c r="GG162" s="119"/>
      <c r="GH162" s="119"/>
      <c r="GI162" s="119"/>
      <c r="GJ162" s="119"/>
      <c r="GK162" s="119"/>
      <c r="GL162" s="119"/>
      <c r="GM162" s="119"/>
      <c r="GN162" s="119"/>
      <c r="GO162" s="119"/>
      <c r="GP162" s="119"/>
      <c r="GQ162" s="119"/>
      <c r="GR162" s="119"/>
      <c r="GS162" s="119"/>
      <c r="GT162" s="119"/>
      <c r="GU162" s="119"/>
      <c r="GV162" s="119"/>
      <c r="GW162" s="119"/>
      <c r="GX162" s="119"/>
      <c r="GY162" s="119"/>
      <c r="GZ162" s="119"/>
      <c r="HA162" s="119"/>
      <c r="HB162" s="119"/>
      <c r="HC162" s="119"/>
      <c r="HD162" s="119"/>
      <c r="HE162" s="119"/>
      <c r="HF162" s="119"/>
      <c r="HG162" s="119"/>
      <c r="HH162" s="119"/>
      <c r="HI162" s="119"/>
      <c r="HJ162" s="119"/>
      <c r="HK162" s="119"/>
      <c r="HL162" s="119"/>
      <c r="HM162" s="119"/>
      <c r="HN162" s="119"/>
      <c r="HO162" s="119"/>
      <c r="HP162" s="119"/>
      <c r="HQ162" s="119"/>
      <c r="HR162" s="119"/>
      <c r="HS162" s="119"/>
      <c r="HT162" s="119"/>
      <c r="HU162" s="119"/>
      <c r="HV162" s="119"/>
      <c r="HW162" s="119"/>
      <c r="HX162" s="119"/>
      <c r="HY162" s="119"/>
      <c r="HZ162" s="119"/>
      <c r="IA162" s="119"/>
      <c r="IB162" s="119"/>
      <c r="IC162" s="119"/>
      <c r="ID162" s="119"/>
      <c r="IE162" s="119"/>
      <c r="IF162" s="119"/>
      <c r="IG162" s="119"/>
      <c r="IH162" s="119"/>
      <c r="II162" s="119"/>
      <c r="IJ162" s="119"/>
      <c r="IK162" s="119"/>
      <c r="IL162" s="119"/>
      <c r="IM162" s="119"/>
      <c r="IN162" s="119"/>
      <c r="IO162" s="119"/>
      <c r="IP162" s="119"/>
      <c r="IQ162" s="119"/>
      <c r="IR162" s="119"/>
      <c r="IS162" s="119"/>
      <c r="IT162" s="119"/>
      <c r="IU162" s="119"/>
      <c r="IV162" s="119"/>
      <c r="IW162" s="119"/>
      <c r="IX162" s="119"/>
      <c r="IY162" s="119"/>
      <c r="IZ162" s="119"/>
      <c r="JA162" s="119"/>
      <c r="JB162" s="119"/>
      <c r="JC162" s="119"/>
      <c r="JD162" s="119"/>
      <c r="JE162" s="119"/>
      <c r="JF162" s="119"/>
      <c r="JG162" s="119"/>
    </row>
    <row r="163" spans="1:267" ht="63.75" customHeight="1" x14ac:dyDescent="0.2">
      <c r="A163" s="353"/>
      <c r="B163" s="353"/>
      <c r="C163" s="354"/>
      <c r="D163" s="354"/>
      <c r="E163" s="356"/>
      <c r="F163" s="313" t="s">
        <v>307</v>
      </c>
      <c r="G163" s="400"/>
      <c r="H163" s="455"/>
      <c r="I163" s="354"/>
      <c r="J163" s="354"/>
      <c r="K163" s="354"/>
      <c r="L163" s="374"/>
      <c r="M163" s="354"/>
      <c r="N163" s="466">
        <v>81648.350000000006</v>
      </c>
      <c r="O163" s="368"/>
      <c r="P163" s="371"/>
      <c r="Q163" s="290">
        <f t="shared" si="11"/>
        <v>398.28463414634149</v>
      </c>
      <c r="R163" s="285" t="s">
        <v>34</v>
      </c>
      <c r="S163" s="48">
        <v>205</v>
      </c>
      <c r="T163" s="469"/>
      <c r="U163" s="392"/>
      <c r="V163" s="373"/>
      <c r="W163" s="378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119"/>
      <c r="AR163" s="119"/>
      <c r="AS163" s="119"/>
      <c r="AT163" s="119"/>
      <c r="AU163" s="119"/>
      <c r="AV163" s="119"/>
      <c r="AW163" s="119"/>
      <c r="AX163" s="119"/>
      <c r="AY163" s="119"/>
      <c r="AZ163" s="119"/>
      <c r="BA163" s="119"/>
      <c r="BB163" s="119"/>
      <c r="BC163" s="119"/>
      <c r="BD163" s="119"/>
      <c r="BE163" s="119"/>
      <c r="BF163" s="119"/>
      <c r="BG163" s="119"/>
      <c r="BH163" s="119"/>
      <c r="BI163" s="119"/>
      <c r="BJ163" s="119"/>
      <c r="BK163" s="119"/>
      <c r="BL163" s="119"/>
      <c r="BM163" s="119"/>
      <c r="BN163" s="119"/>
      <c r="BO163" s="119"/>
      <c r="BP163" s="119"/>
      <c r="BQ163" s="119"/>
      <c r="BR163" s="119"/>
      <c r="BS163" s="119"/>
      <c r="BT163" s="119"/>
      <c r="BU163" s="119"/>
      <c r="BV163" s="119"/>
      <c r="BW163" s="119"/>
      <c r="BX163" s="119"/>
      <c r="BY163" s="119"/>
      <c r="BZ163" s="119"/>
      <c r="CA163" s="119"/>
      <c r="CB163" s="119"/>
      <c r="CC163" s="119"/>
      <c r="CD163" s="119"/>
      <c r="CE163" s="119"/>
      <c r="CF163" s="119"/>
      <c r="CG163" s="119"/>
      <c r="CH163" s="119"/>
      <c r="CI163" s="119"/>
      <c r="CJ163" s="119"/>
      <c r="CK163" s="119"/>
      <c r="CL163" s="119"/>
      <c r="CM163" s="119"/>
      <c r="CN163" s="119"/>
      <c r="CO163" s="119"/>
      <c r="CP163" s="119"/>
      <c r="CQ163" s="119"/>
      <c r="CR163" s="119"/>
      <c r="CS163" s="119"/>
      <c r="CT163" s="119"/>
      <c r="CU163" s="119"/>
      <c r="CV163" s="119"/>
      <c r="CW163" s="119"/>
      <c r="CX163" s="119"/>
      <c r="CY163" s="119"/>
      <c r="CZ163" s="119"/>
      <c r="DA163" s="119"/>
      <c r="DB163" s="119"/>
      <c r="DC163" s="119"/>
      <c r="DD163" s="119"/>
      <c r="DE163" s="119"/>
      <c r="DF163" s="119"/>
      <c r="DG163" s="119"/>
      <c r="DH163" s="119"/>
      <c r="DI163" s="119"/>
      <c r="DJ163" s="119"/>
      <c r="DK163" s="119"/>
      <c r="DL163" s="119"/>
      <c r="DM163" s="119"/>
      <c r="DN163" s="119"/>
      <c r="DO163" s="119"/>
      <c r="DP163" s="119"/>
      <c r="DQ163" s="119"/>
      <c r="DR163" s="119"/>
      <c r="DS163" s="119"/>
      <c r="DT163" s="119"/>
      <c r="DU163" s="119"/>
      <c r="DV163" s="119"/>
      <c r="DW163" s="119"/>
      <c r="DX163" s="119"/>
      <c r="DY163" s="119"/>
      <c r="DZ163" s="119"/>
      <c r="EA163" s="119"/>
      <c r="EB163" s="119"/>
      <c r="EC163" s="119"/>
      <c r="ED163" s="119"/>
      <c r="EE163" s="119"/>
      <c r="EF163" s="119"/>
      <c r="EG163" s="119"/>
      <c r="EH163" s="119"/>
      <c r="EI163" s="119"/>
      <c r="EJ163" s="119"/>
      <c r="EK163" s="119"/>
      <c r="EL163" s="119"/>
      <c r="EM163" s="119"/>
      <c r="EN163" s="119"/>
      <c r="EO163" s="119"/>
      <c r="EP163" s="119"/>
      <c r="EQ163" s="119"/>
      <c r="ER163" s="119"/>
      <c r="ES163" s="119"/>
      <c r="ET163" s="119"/>
      <c r="EU163" s="119"/>
      <c r="EV163" s="119"/>
      <c r="EW163" s="119"/>
      <c r="EX163" s="119"/>
      <c r="EY163" s="119"/>
      <c r="EZ163" s="119"/>
      <c r="FA163" s="119"/>
      <c r="FB163" s="119"/>
      <c r="FC163" s="119"/>
      <c r="FD163" s="119"/>
      <c r="FE163" s="119"/>
      <c r="FF163" s="119"/>
      <c r="FG163" s="119"/>
      <c r="FH163" s="119"/>
      <c r="FI163" s="119"/>
      <c r="FJ163" s="119"/>
      <c r="FK163" s="119"/>
      <c r="FL163" s="119"/>
      <c r="FM163" s="119"/>
      <c r="FN163" s="119"/>
      <c r="FO163" s="119"/>
      <c r="FP163" s="119"/>
      <c r="FQ163" s="119"/>
      <c r="FR163" s="119"/>
      <c r="FS163" s="119"/>
      <c r="FT163" s="119"/>
      <c r="FU163" s="119"/>
      <c r="FV163" s="119"/>
      <c r="FW163" s="119"/>
      <c r="FX163" s="119"/>
      <c r="FY163" s="119"/>
      <c r="FZ163" s="119"/>
      <c r="GA163" s="119"/>
      <c r="GB163" s="119"/>
      <c r="GC163" s="119"/>
      <c r="GD163" s="119"/>
      <c r="GE163" s="119"/>
      <c r="GF163" s="119"/>
      <c r="GG163" s="119"/>
      <c r="GH163" s="119"/>
      <c r="GI163" s="119"/>
      <c r="GJ163" s="119"/>
      <c r="GK163" s="119"/>
      <c r="GL163" s="119"/>
      <c r="GM163" s="119"/>
      <c r="GN163" s="119"/>
      <c r="GO163" s="119"/>
      <c r="GP163" s="119"/>
      <c r="GQ163" s="119"/>
      <c r="GR163" s="119"/>
      <c r="GS163" s="119"/>
      <c r="GT163" s="119"/>
      <c r="GU163" s="119"/>
      <c r="GV163" s="119"/>
      <c r="GW163" s="119"/>
      <c r="GX163" s="119"/>
      <c r="GY163" s="119"/>
      <c r="GZ163" s="119"/>
      <c r="HA163" s="119"/>
      <c r="HB163" s="119"/>
      <c r="HC163" s="119"/>
      <c r="HD163" s="119"/>
      <c r="HE163" s="119"/>
      <c r="HF163" s="119"/>
      <c r="HG163" s="119"/>
      <c r="HH163" s="119"/>
      <c r="HI163" s="119"/>
      <c r="HJ163" s="119"/>
      <c r="HK163" s="119"/>
      <c r="HL163" s="119"/>
      <c r="HM163" s="119"/>
      <c r="HN163" s="119"/>
      <c r="HO163" s="119"/>
      <c r="HP163" s="119"/>
      <c r="HQ163" s="119"/>
      <c r="HR163" s="119"/>
      <c r="HS163" s="119"/>
      <c r="HT163" s="119"/>
      <c r="HU163" s="119"/>
      <c r="HV163" s="119"/>
      <c r="HW163" s="119"/>
      <c r="HX163" s="119"/>
      <c r="HY163" s="119"/>
      <c r="HZ163" s="119"/>
      <c r="IA163" s="119"/>
      <c r="IB163" s="119"/>
      <c r="IC163" s="119"/>
      <c r="ID163" s="119"/>
      <c r="IE163" s="119"/>
      <c r="IF163" s="119"/>
      <c r="IG163" s="119"/>
      <c r="IH163" s="119"/>
      <c r="II163" s="119"/>
      <c r="IJ163" s="119"/>
      <c r="IK163" s="119"/>
      <c r="IL163" s="119"/>
      <c r="IM163" s="119"/>
      <c r="IN163" s="119"/>
      <c r="IO163" s="119"/>
      <c r="IP163" s="119"/>
      <c r="IQ163" s="119"/>
      <c r="IR163" s="119"/>
      <c r="IS163" s="119"/>
      <c r="IT163" s="119"/>
      <c r="IU163" s="119"/>
      <c r="IV163" s="119"/>
      <c r="IW163" s="119"/>
      <c r="IX163" s="119"/>
      <c r="IY163" s="119"/>
      <c r="IZ163" s="119"/>
      <c r="JA163" s="119"/>
      <c r="JB163" s="119"/>
      <c r="JC163" s="119"/>
      <c r="JD163" s="119"/>
      <c r="JE163" s="119"/>
      <c r="JF163" s="119"/>
      <c r="JG163" s="119"/>
    </row>
    <row r="164" spans="1:267" ht="63.75" customHeight="1" x14ac:dyDescent="0.2">
      <c r="A164" s="281">
        <v>92</v>
      </c>
      <c r="B164" s="281" t="s">
        <v>609</v>
      </c>
      <c r="C164" s="288" t="s">
        <v>47</v>
      </c>
      <c r="D164" s="288" t="s">
        <v>626</v>
      </c>
      <c r="E164" s="296" t="s">
        <v>627</v>
      </c>
      <c r="F164" s="313" t="s">
        <v>628</v>
      </c>
      <c r="G164" s="299" t="s">
        <v>29</v>
      </c>
      <c r="H164" s="331" t="s">
        <v>55</v>
      </c>
      <c r="I164" s="288" t="s">
        <v>629</v>
      </c>
      <c r="J164" s="288" t="s">
        <v>47</v>
      </c>
      <c r="K164" s="288" t="s">
        <v>554</v>
      </c>
      <c r="L164" s="295">
        <v>250</v>
      </c>
      <c r="M164" s="288" t="s">
        <v>31</v>
      </c>
      <c r="N164" s="466">
        <v>324920.74</v>
      </c>
      <c r="O164" s="284">
        <v>44294</v>
      </c>
      <c r="P164" s="291">
        <v>44365</v>
      </c>
      <c r="Q164" s="290">
        <f t="shared" si="11"/>
        <v>113.21280139372821</v>
      </c>
      <c r="R164" s="369" t="s">
        <v>34</v>
      </c>
      <c r="S164" s="48">
        <v>2870</v>
      </c>
      <c r="T164" s="335">
        <f>U164*100%/N164</f>
        <v>1</v>
      </c>
      <c r="U164" s="466">
        <v>324920.74</v>
      </c>
      <c r="V164" s="280" t="s">
        <v>630</v>
      </c>
      <c r="W164" s="280" t="s">
        <v>631</v>
      </c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  <c r="AV164" s="119"/>
      <c r="AW164" s="119"/>
      <c r="AX164" s="119"/>
      <c r="AY164" s="119"/>
      <c r="AZ164" s="119"/>
      <c r="BA164" s="119"/>
      <c r="BB164" s="119"/>
      <c r="BC164" s="119"/>
      <c r="BD164" s="119"/>
      <c r="BE164" s="119"/>
      <c r="BF164" s="119"/>
      <c r="BG164" s="119"/>
      <c r="BH164" s="119"/>
      <c r="BI164" s="119"/>
      <c r="BJ164" s="119"/>
      <c r="BK164" s="119"/>
      <c r="BL164" s="119"/>
      <c r="BM164" s="119"/>
      <c r="BN164" s="119"/>
      <c r="BO164" s="119"/>
      <c r="BP164" s="119"/>
      <c r="BQ164" s="119"/>
      <c r="BR164" s="119"/>
      <c r="BS164" s="119"/>
      <c r="BT164" s="119"/>
      <c r="BU164" s="119"/>
      <c r="BV164" s="119"/>
      <c r="BW164" s="119"/>
      <c r="BX164" s="119"/>
      <c r="BY164" s="119"/>
      <c r="BZ164" s="119"/>
      <c r="CA164" s="119"/>
      <c r="CB164" s="119"/>
      <c r="CC164" s="119"/>
      <c r="CD164" s="119"/>
      <c r="CE164" s="119"/>
      <c r="CF164" s="119"/>
      <c r="CG164" s="119"/>
      <c r="CH164" s="119"/>
      <c r="CI164" s="119"/>
      <c r="CJ164" s="119"/>
      <c r="CK164" s="119"/>
      <c r="CL164" s="119"/>
      <c r="CM164" s="119"/>
      <c r="CN164" s="119"/>
      <c r="CO164" s="119"/>
      <c r="CP164" s="119"/>
      <c r="CQ164" s="119"/>
      <c r="CR164" s="119"/>
      <c r="CS164" s="119"/>
      <c r="CT164" s="119"/>
      <c r="CU164" s="119"/>
      <c r="CV164" s="119"/>
      <c r="CW164" s="119"/>
      <c r="CX164" s="119"/>
      <c r="CY164" s="119"/>
      <c r="CZ164" s="119"/>
      <c r="DA164" s="119"/>
      <c r="DB164" s="119"/>
      <c r="DC164" s="119"/>
      <c r="DD164" s="119"/>
      <c r="DE164" s="119"/>
      <c r="DF164" s="119"/>
      <c r="DG164" s="119"/>
      <c r="DH164" s="119"/>
      <c r="DI164" s="119"/>
      <c r="DJ164" s="119"/>
      <c r="DK164" s="119"/>
      <c r="DL164" s="119"/>
      <c r="DM164" s="119"/>
      <c r="DN164" s="119"/>
      <c r="DO164" s="119"/>
      <c r="DP164" s="119"/>
      <c r="DQ164" s="119"/>
      <c r="DR164" s="119"/>
      <c r="DS164" s="119"/>
      <c r="DT164" s="119"/>
      <c r="DU164" s="119"/>
      <c r="DV164" s="119"/>
      <c r="DW164" s="119"/>
      <c r="DX164" s="119"/>
      <c r="DY164" s="119"/>
      <c r="DZ164" s="119"/>
      <c r="EA164" s="119"/>
      <c r="EB164" s="119"/>
      <c r="EC164" s="119"/>
      <c r="ED164" s="119"/>
      <c r="EE164" s="119"/>
      <c r="EF164" s="119"/>
      <c r="EG164" s="119"/>
      <c r="EH164" s="119"/>
      <c r="EI164" s="119"/>
      <c r="EJ164" s="119"/>
      <c r="EK164" s="119"/>
      <c r="EL164" s="119"/>
      <c r="EM164" s="119"/>
      <c r="EN164" s="119"/>
      <c r="EO164" s="119"/>
      <c r="EP164" s="119"/>
      <c r="EQ164" s="119"/>
      <c r="ER164" s="119"/>
      <c r="ES164" s="119"/>
      <c r="ET164" s="119"/>
      <c r="EU164" s="119"/>
      <c r="EV164" s="119"/>
      <c r="EW164" s="119"/>
      <c r="EX164" s="119"/>
      <c r="EY164" s="119"/>
      <c r="EZ164" s="119"/>
      <c r="FA164" s="119"/>
      <c r="FB164" s="119"/>
      <c r="FC164" s="119"/>
      <c r="FD164" s="119"/>
      <c r="FE164" s="119"/>
      <c r="FF164" s="119"/>
      <c r="FG164" s="119"/>
      <c r="FH164" s="119"/>
      <c r="FI164" s="119"/>
      <c r="FJ164" s="119"/>
      <c r="FK164" s="119"/>
      <c r="FL164" s="119"/>
      <c r="FM164" s="119"/>
      <c r="FN164" s="119"/>
      <c r="FO164" s="119"/>
      <c r="FP164" s="119"/>
      <c r="FQ164" s="119"/>
      <c r="FR164" s="119"/>
      <c r="FS164" s="119"/>
      <c r="FT164" s="119"/>
      <c r="FU164" s="119"/>
      <c r="FV164" s="119"/>
      <c r="FW164" s="119"/>
      <c r="FX164" s="119"/>
      <c r="FY164" s="119"/>
      <c r="FZ164" s="119"/>
      <c r="GA164" s="119"/>
      <c r="GB164" s="119"/>
      <c r="GC164" s="119"/>
      <c r="GD164" s="119"/>
      <c r="GE164" s="119"/>
      <c r="GF164" s="119"/>
      <c r="GG164" s="119"/>
      <c r="GH164" s="119"/>
      <c r="GI164" s="119"/>
      <c r="GJ164" s="119"/>
      <c r="GK164" s="119"/>
      <c r="GL164" s="119"/>
      <c r="GM164" s="119"/>
      <c r="GN164" s="119"/>
      <c r="GO164" s="119"/>
      <c r="GP164" s="119"/>
      <c r="GQ164" s="119"/>
      <c r="GR164" s="119"/>
      <c r="GS164" s="119"/>
      <c r="GT164" s="119"/>
      <c r="GU164" s="119"/>
      <c r="GV164" s="119"/>
      <c r="GW164" s="119"/>
      <c r="GX164" s="119"/>
      <c r="GY164" s="119"/>
      <c r="GZ164" s="119"/>
      <c r="HA164" s="119"/>
      <c r="HB164" s="119"/>
      <c r="HC164" s="119"/>
      <c r="HD164" s="119"/>
      <c r="HE164" s="119"/>
      <c r="HF164" s="119"/>
      <c r="HG164" s="119"/>
      <c r="HH164" s="119"/>
      <c r="HI164" s="119"/>
      <c r="HJ164" s="119"/>
      <c r="HK164" s="119"/>
      <c r="HL164" s="119"/>
      <c r="HM164" s="119"/>
      <c r="HN164" s="119"/>
      <c r="HO164" s="119"/>
      <c r="HP164" s="119"/>
      <c r="HQ164" s="119"/>
      <c r="HR164" s="119"/>
      <c r="HS164" s="119"/>
      <c r="HT164" s="119"/>
      <c r="HU164" s="119"/>
      <c r="HV164" s="119"/>
      <c r="HW164" s="119"/>
      <c r="HX164" s="119"/>
      <c r="HY164" s="119"/>
      <c r="HZ164" s="119"/>
      <c r="IA164" s="119"/>
      <c r="IB164" s="119"/>
      <c r="IC164" s="119"/>
      <c r="ID164" s="119"/>
      <c r="IE164" s="119"/>
      <c r="IF164" s="119"/>
      <c r="IG164" s="119"/>
      <c r="IH164" s="119"/>
      <c r="II164" s="119"/>
      <c r="IJ164" s="119"/>
      <c r="IK164" s="119"/>
      <c r="IL164" s="119"/>
      <c r="IM164" s="119"/>
      <c r="IN164" s="119"/>
      <c r="IO164" s="119"/>
      <c r="IP164" s="119"/>
      <c r="IQ164" s="119"/>
      <c r="IR164" s="119"/>
      <c r="IS164" s="119"/>
      <c r="IT164" s="119"/>
      <c r="IU164" s="119"/>
      <c r="IV164" s="119"/>
      <c r="IW164" s="119"/>
      <c r="IX164" s="119"/>
      <c r="IY164" s="119"/>
      <c r="IZ164" s="119"/>
      <c r="JA164" s="119"/>
      <c r="JB164" s="119"/>
      <c r="JC164" s="119"/>
      <c r="JD164" s="119"/>
      <c r="JE164" s="119"/>
      <c r="JF164" s="119"/>
      <c r="JG164" s="119"/>
    </row>
    <row r="165" spans="1:267" ht="63.75" customHeight="1" x14ac:dyDescent="0.2">
      <c r="A165" s="281">
        <v>93</v>
      </c>
      <c r="B165" s="281" t="s">
        <v>609</v>
      </c>
      <c r="C165" s="288" t="s">
        <v>47</v>
      </c>
      <c r="D165" s="288" t="s">
        <v>632</v>
      </c>
      <c r="E165" s="296" t="s">
        <v>633</v>
      </c>
      <c r="F165" s="313" t="s">
        <v>634</v>
      </c>
      <c r="G165" s="299" t="s">
        <v>29</v>
      </c>
      <c r="H165" s="331" t="s">
        <v>623</v>
      </c>
      <c r="I165" s="288" t="s">
        <v>269</v>
      </c>
      <c r="J165" s="288" t="s">
        <v>47</v>
      </c>
      <c r="K165" s="288" t="s">
        <v>35</v>
      </c>
      <c r="L165" s="295">
        <v>180</v>
      </c>
      <c r="M165" s="288" t="s">
        <v>31</v>
      </c>
      <c r="N165" s="466">
        <v>156459.79</v>
      </c>
      <c r="O165" s="284">
        <v>44294</v>
      </c>
      <c r="P165" s="291">
        <v>44365</v>
      </c>
      <c r="Q165" s="290">
        <f t="shared" si="11"/>
        <v>158.04019191919193</v>
      </c>
      <c r="R165" s="369"/>
      <c r="S165" s="48">
        <v>990</v>
      </c>
      <c r="T165" s="335">
        <f>U165*100%/N165</f>
        <v>1</v>
      </c>
      <c r="U165" s="466">
        <v>156459.79</v>
      </c>
      <c r="V165" s="280" t="s">
        <v>635</v>
      </c>
      <c r="W165" s="280" t="s">
        <v>636</v>
      </c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  <c r="AV165" s="119"/>
      <c r="AW165" s="119"/>
      <c r="AX165" s="119"/>
      <c r="AY165" s="119"/>
      <c r="AZ165" s="119"/>
      <c r="BA165" s="119"/>
      <c r="BB165" s="119"/>
      <c r="BC165" s="119"/>
      <c r="BD165" s="119"/>
      <c r="BE165" s="119"/>
      <c r="BF165" s="119"/>
      <c r="BG165" s="119"/>
      <c r="BH165" s="119"/>
      <c r="BI165" s="119"/>
      <c r="BJ165" s="119"/>
      <c r="BK165" s="119"/>
      <c r="BL165" s="119"/>
      <c r="BM165" s="119"/>
      <c r="BN165" s="119"/>
      <c r="BO165" s="119"/>
      <c r="BP165" s="119"/>
      <c r="BQ165" s="119"/>
      <c r="BR165" s="119"/>
      <c r="BS165" s="119"/>
      <c r="BT165" s="119"/>
      <c r="BU165" s="119"/>
      <c r="BV165" s="119"/>
      <c r="BW165" s="119"/>
      <c r="BX165" s="119"/>
      <c r="BY165" s="119"/>
      <c r="BZ165" s="119"/>
      <c r="CA165" s="119"/>
      <c r="CB165" s="119"/>
      <c r="CC165" s="119"/>
      <c r="CD165" s="119"/>
      <c r="CE165" s="119"/>
      <c r="CF165" s="119"/>
      <c r="CG165" s="119"/>
      <c r="CH165" s="119"/>
      <c r="CI165" s="119"/>
      <c r="CJ165" s="119"/>
      <c r="CK165" s="119"/>
      <c r="CL165" s="119"/>
      <c r="CM165" s="119"/>
      <c r="CN165" s="119"/>
      <c r="CO165" s="119"/>
      <c r="CP165" s="119"/>
      <c r="CQ165" s="119"/>
      <c r="CR165" s="119"/>
      <c r="CS165" s="119"/>
      <c r="CT165" s="119"/>
      <c r="CU165" s="119"/>
      <c r="CV165" s="119"/>
      <c r="CW165" s="119"/>
      <c r="CX165" s="119"/>
      <c r="CY165" s="119"/>
      <c r="CZ165" s="119"/>
      <c r="DA165" s="119"/>
      <c r="DB165" s="119"/>
      <c r="DC165" s="119"/>
      <c r="DD165" s="119"/>
      <c r="DE165" s="119"/>
      <c r="DF165" s="119"/>
      <c r="DG165" s="119"/>
      <c r="DH165" s="119"/>
      <c r="DI165" s="119"/>
      <c r="DJ165" s="119"/>
      <c r="DK165" s="119"/>
      <c r="DL165" s="119"/>
      <c r="DM165" s="119"/>
      <c r="DN165" s="119"/>
      <c r="DO165" s="119"/>
      <c r="DP165" s="119"/>
      <c r="DQ165" s="119"/>
      <c r="DR165" s="119"/>
      <c r="DS165" s="119"/>
      <c r="DT165" s="119"/>
      <c r="DU165" s="119"/>
      <c r="DV165" s="119"/>
      <c r="DW165" s="119"/>
      <c r="DX165" s="119"/>
      <c r="DY165" s="119"/>
      <c r="DZ165" s="119"/>
      <c r="EA165" s="119"/>
      <c r="EB165" s="119"/>
      <c r="EC165" s="119"/>
      <c r="ED165" s="119"/>
      <c r="EE165" s="119"/>
      <c r="EF165" s="119"/>
      <c r="EG165" s="119"/>
      <c r="EH165" s="119"/>
      <c r="EI165" s="119"/>
      <c r="EJ165" s="119"/>
      <c r="EK165" s="119"/>
      <c r="EL165" s="119"/>
      <c r="EM165" s="119"/>
      <c r="EN165" s="119"/>
      <c r="EO165" s="119"/>
      <c r="EP165" s="119"/>
      <c r="EQ165" s="119"/>
      <c r="ER165" s="119"/>
      <c r="ES165" s="119"/>
      <c r="ET165" s="119"/>
      <c r="EU165" s="119"/>
      <c r="EV165" s="119"/>
      <c r="EW165" s="119"/>
      <c r="EX165" s="119"/>
      <c r="EY165" s="119"/>
      <c r="EZ165" s="119"/>
      <c r="FA165" s="119"/>
      <c r="FB165" s="119"/>
      <c r="FC165" s="119"/>
      <c r="FD165" s="119"/>
      <c r="FE165" s="119"/>
      <c r="FF165" s="119"/>
      <c r="FG165" s="119"/>
      <c r="FH165" s="119"/>
      <c r="FI165" s="119"/>
      <c r="FJ165" s="119"/>
      <c r="FK165" s="119"/>
      <c r="FL165" s="119"/>
      <c r="FM165" s="119"/>
      <c r="FN165" s="119"/>
      <c r="FO165" s="119"/>
      <c r="FP165" s="119"/>
      <c r="FQ165" s="119"/>
      <c r="FR165" s="119"/>
      <c r="FS165" s="119"/>
      <c r="FT165" s="119"/>
      <c r="FU165" s="119"/>
      <c r="FV165" s="119"/>
      <c r="FW165" s="119"/>
      <c r="FX165" s="119"/>
      <c r="FY165" s="119"/>
      <c r="FZ165" s="119"/>
      <c r="GA165" s="119"/>
      <c r="GB165" s="119"/>
      <c r="GC165" s="119"/>
      <c r="GD165" s="119"/>
      <c r="GE165" s="119"/>
      <c r="GF165" s="119"/>
      <c r="GG165" s="119"/>
      <c r="GH165" s="119"/>
      <c r="GI165" s="119"/>
      <c r="GJ165" s="119"/>
      <c r="GK165" s="119"/>
      <c r="GL165" s="119"/>
      <c r="GM165" s="119"/>
      <c r="GN165" s="119"/>
      <c r="GO165" s="119"/>
      <c r="GP165" s="119"/>
      <c r="GQ165" s="119"/>
      <c r="GR165" s="119"/>
      <c r="GS165" s="119"/>
      <c r="GT165" s="119"/>
      <c r="GU165" s="119"/>
      <c r="GV165" s="119"/>
      <c r="GW165" s="119"/>
      <c r="GX165" s="119"/>
      <c r="GY165" s="119"/>
      <c r="GZ165" s="119"/>
      <c r="HA165" s="119"/>
      <c r="HB165" s="119"/>
      <c r="HC165" s="119"/>
      <c r="HD165" s="119"/>
      <c r="HE165" s="119"/>
      <c r="HF165" s="119"/>
      <c r="HG165" s="119"/>
      <c r="HH165" s="119"/>
      <c r="HI165" s="119"/>
      <c r="HJ165" s="119"/>
      <c r="HK165" s="119"/>
      <c r="HL165" s="119"/>
      <c r="HM165" s="119"/>
      <c r="HN165" s="119"/>
      <c r="HO165" s="119"/>
      <c r="HP165" s="119"/>
      <c r="HQ165" s="119"/>
      <c r="HR165" s="119"/>
      <c r="HS165" s="119"/>
      <c r="HT165" s="119"/>
      <c r="HU165" s="119"/>
      <c r="HV165" s="119"/>
      <c r="HW165" s="119"/>
      <c r="HX165" s="119"/>
      <c r="HY165" s="119"/>
      <c r="HZ165" s="119"/>
      <c r="IA165" s="119"/>
      <c r="IB165" s="119"/>
      <c r="IC165" s="119"/>
      <c r="ID165" s="119"/>
      <c r="IE165" s="119"/>
      <c r="IF165" s="119"/>
      <c r="IG165" s="119"/>
      <c r="IH165" s="119"/>
      <c r="II165" s="119"/>
      <c r="IJ165" s="119"/>
      <c r="IK165" s="119"/>
      <c r="IL165" s="119"/>
      <c r="IM165" s="119"/>
      <c r="IN165" s="119"/>
      <c r="IO165" s="119"/>
      <c r="IP165" s="119"/>
      <c r="IQ165" s="119"/>
      <c r="IR165" s="119"/>
      <c r="IS165" s="119"/>
      <c r="IT165" s="119"/>
      <c r="IU165" s="119"/>
      <c r="IV165" s="119"/>
      <c r="IW165" s="119"/>
      <c r="IX165" s="119"/>
      <c r="IY165" s="119"/>
      <c r="IZ165" s="119"/>
      <c r="JA165" s="119"/>
      <c r="JB165" s="119"/>
      <c r="JC165" s="119"/>
      <c r="JD165" s="119"/>
      <c r="JE165" s="119"/>
      <c r="JF165" s="119"/>
      <c r="JG165" s="119"/>
    </row>
    <row r="166" spans="1:267" ht="63.75" customHeight="1" x14ac:dyDescent="0.2">
      <c r="A166" s="281">
        <v>94</v>
      </c>
      <c r="B166" s="281" t="s">
        <v>609</v>
      </c>
      <c r="C166" s="288" t="s">
        <v>47</v>
      </c>
      <c r="D166" s="288" t="s">
        <v>637</v>
      </c>
      <c r="E166" s="296" t="s">
        <v>638</v>
      </c>
      <c r="F166" s="313" t="s">
        <v>639</v>
      </c>
      <c r="G166" s="299" t="s">
        <v>29</v>
      </c>
      <c r="H166" s="331" t="s">
        <v>55</v>
      </c>
      <c r="I166" s="288" t="s">
        <v>640</v>
      </c>
      <c r="J166" s="288" t="s">
        <v>47</v>
      </c>
      <c r="K166" s="288" t="s">
        <v>640</v>
      </c>
      <c r="L166" s="295">
        <v>180</v>
      </c>
      <c r="M166" s="288" t="s">
        <v>31</v>
      </c>
      <c r="N166" s="466">
        <v>610043.78</v>
      </c>
      <c r="O166" s="284">
        <v>44284</v>
      </c>
      <c r="P166" s="291">
        <v>44358</v>
      </c>
      <c r="Q166" s="290">
        <f t="shared" si="11"/>
        <v>58.299290902140676</v>
      </c>
      <c r="R166" s="285" t="s">
        <v>34</v>
      </c>
      <c r="S166" s="48">
        <v>10464</v>
      </c>
      <c r="T166" s="335">
        <f>U166*100%/N166</f>
        <v>0.70399950639608189</v>
      </c>
      <c r="U166" s="294">
        <v>429470.52</v>
      </c>
      <c r="V166" s="280" t="s">
        <v>641</v>
      </c>
      <c r="W166" s="280" t="s">
        <v>642</v>
      </c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/>
      <c r="BH166" s="119"/>
      <c r="BI166" s="119"/>
      <c r="BJ166" s="119"/>
      <c r="BK166" s="119"/>
      <c r="BL166" s="119"/>
      <c r="BM166" s="119"/>
      <c r="BN166" s="119"/>
      <c r="BO166" s="119"/>
      <c r="BP166" s="119"/>
      <c r="BQ166" s="119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19"/>
      <c r="CB166" s="119"/>
      <c r="CC166" s="119"/>
      <c r="CD166" s="119"/>
      <c r="CE166" s="119"/>
      <c r="CF166" s="119"/>
      <c r="CG166" s="119"/>
      <c r="CH166" s="119"/>
      <c r="CI166" s="119"/>
      <c r="CJ166" s="119"/>
      <c r="CK166" s="119"/>
      <c r="CL166" s="119"/>
      <c r="CM166" s="119"/>
      <c r="CN166" s="119"/>
      <c r="CO166" s="119"/>
      <c r="CP166" s="119"/>
      <c r="CQ166" s="119"/>
      <c r="CR166" s="119"/>
      <c r="CS166" s="119"/>
      <c r="CT166" s="119"/>
      <c r="CU166" s="119"/>
      <c r="CV166" s="119"/>
      <c r="CW166" s="119"/>
      <c r="CX166" s="119"/>
      <c r="CY166" s="119"/>
      <c r="CZ166" s="119"/>
      <c r="DA166" s="119"/>
      <c r="DB166" s="119"/>
      <c r="DC166" s="119"/>
      <c r="DD166" s="119"/>
      <c r="DE166" s="119"/>
      <c r="DF166" s="119"/>
      <c r="DG166" s="119"/>
      <c r="DH166" s="119"/>
      <c r="DI166" s="119"/>
      <c r="DJ166" s="119"/>
      <c r="DK166" s="119"/>
      <c r="DL166" s="119"/>
      <c r="DM166" s="119"/>
      <c r="DN166" s="119"/>
      <c r="DO166" s="119"/>
      <c r="DP166" s="119"/>
      <c r="DQ166" s="119"/>
      <c r="DR166" s="119"/>
      <c r="DS166" s="119"/>
      <c r="DT166" s="119"/>
      <c r="DU166" s="119"/>
      <c r="DV166" s="119"/>
      <c r="DW166" s="119"/>
      <c r="DX166" s="119"/>
      <c r="DY166" s="119"/>
      <c r="DZ166" s="119"/>
      <c r="EA166" s="119"/>
      <c r="EB166" s="119"/>
      <c r="EC166" s="119"/>
      <c r="ED166" s="119"/>
      <c r="EE166" s="119"/>
      <c r="EF166" s="119"/>
      <c r="EG166" s="119"/>
      <c r="EH166" s="119"/>
      <c r="EI166" s="119"/>
      <c r="EJ166" s="119"/>
      <c r="EK166" s="119"/>
      <c r="EL166" s="119"/>
      <c r="EM166" s="119"/>
      <c r="EN166" s="119"/>
      <c r="EO166" s="119"/>
      <c r="EP166" s="119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19"/>
      <c r="FA166" s="119"/>
      <c r="FB166" s="119"/>
      <c r="FC166" s="119"/>
      <c r="FD166" s="119"/>
      <c r="FE166" s="119"/>
      <c r="FF166" s="119"/>
      <c r="FG166" s="119"/>
      <c r="FH166" s="119"/>
      <c r="FI166" s="119"/>
      <c r="FJ166" s="119"/>
      <c r="FK166" s="119"/>
      <c r="FL166" s="119"/>
      <c r="FM166" s="119"/>
      <c r="FN166" s="119"/>
      <c r="FO166" s="119"/>
      <c r="FP166" s="119"/>
      <c r="FQ166" s="119"/>
      <c r="FR166" s="119"/>
      <c r="FS166" s="119"/>
      <c r="FT166" s="119"/>
      <c r="FU166" s="119"/>
      <c r="FV166" s="119"/>
      <c r="FW166" s="119"/>
      <c r="FX166" s="119"/>
      <c r="FY166" s="119"/>
      <c r="FZ166" s="119"/>
      <c r="GA166" s="119"/>
      <c r="GB166" s="119"/>
      <c r="GC166" s="119"/>
      <c r="GD166" s="119"/>
      <c r="GE166" s="119"/>
      <c r="GF166" s="119"/>
      <c r="GG166" s="119"/>
      <c r="GH166" s="119"/>
      <c r="GI166" s="119"/>
      <c r="GJ166" s="119"/>
      <c r="GK166" s="119"/>
      <c r="GL166" s="119"/>
      <c r="GM166" s="119"/>
      <c r="GN166" s="119"/>
      <c r="GO166" s="119"/>
      <c r="GP166" s="119"/>
      <c r="GQ166" s="119"/>
      <c r="GR166" s="119"/>
      <c r="GS166" s="119"/>
      <c r="GT166" s="119"/>
      <c r="GU166" s="119"/>
      <c r="GV166" s="119"/>
      <c r="GW166" s="119"/>
      <c r="GX166" s="119"/>
      <c r="GY166" s="119"/>
      <c r="GZ166" s="119"/>
      <c r="HA166" s="119"/>
      <c r="HB166" s="119"/>
      <c r="HC166" s="119"/>
      <c r="HD166" s="119"/>
      <c r="HE166" s="119"/>
      <c r="HF166" s="119"/>
      <c r="HG166" s="119"/>
      <c r="HH166" s="119"/>
      <c r="HI166" s="119"/>
      <c r="HJ166" s="119"/>
      <c r="HK166" s="119"/>
      <c r="HL166" s="119"/>
      <c r="HM166" s="119"/>
      <c r="HN166" s="119"/>
      <c r="HO166" s="119"/>
      <c r="HP166" s="119"/>
      <c r="HQ166" s="119"/>
      <c r="HR166" s="119"/>
      <c r="HS166" s="119"/>
      <c r="HT166" s="119"/>
      <c r="HU166" s="119"/>
      <c r="HV166" s="119"/>
      <c r="HW166" s="119"/>
      <c r="HX166" s="119"/>
      <c r="HY166" s="119"/>
      <c r="HZ166" s="119"/>
      <c r="IA166" s="119"/>
      <c r="IB166" s="119"/>
      <c r="IC166" s="119"/>
      <c r="ID166" s="119"/>
      <c r="IE166" s="119"/>
      <c r="IF166" s="119"/>
      <c r="IG166" s="119"/>
      <c r="IH166" s="119"/>
      <c r="II166" s="119"/>
      <c r="IJ166" s="119"/>
      <c r="IK166" s="119"/>
      <c r="IL166" s="119"/>
      <c r="IM166" s="119"/>
      <c r="IN166" s="119"/>
      <c r="IO166" s="119"/>
      <c r="IP166" s="119"/>
      <c r="IQ166" s="119"/>
      <c r="IR166" s="119"/>
      <c r="IS166" s="119"/>
      <c r="IT166" s="119"/>
      <c r="IU166" s="119"/>
      <c r="IV166" s="119"/>
      <c r="IW166" s="119"/>
      <c r="IX166" s="119"/>
      <c r="IY166" s="119"/>
      <c r="IZ166" s="119"/>
      <c r="JA166" s="119"/>
      <c r="JB166" s="119"/>
      <c r="JC166" s="119"/>
      <c r="JD166" s="119"/>
      <c r="JE166" s="119"/>
      <c r="JF166" s="119"/>
      <c r="JG166" s="119"/>
    </row>
    <row r="167" spans="1:267" ht="63.75" customHeight="1" x14ac:dyDescent="0.2">
      <c r="A167" s="353">
        <v>95</v>
      </c>
      <c r="B167" s="353" t="s">
        <v>609</v>
      </c>
      <c r="C167" s="354" t="s">
        <v>47</v>
      </c>
      <c r="D167" s="354" t="s">
        <v>643</v>
      </c>
      <c r="E167" s="356" t="s">
        <v>644</v>
      </c>
      <c r="F167" s="313" t="s">
        <v>645</v>
      </c>
      <c r="G167" s="400" t="s">
        <v>52</v>
      </c>
      <c r="H167" s="455" t="s">
        <v>55</v>
      </c>
      <c r="I167" s="354" t="s">
        <v>646</v>
      </c>
      <c r="J167" s="354" t="s">
        <v>47</v>
      </c>
      <c r="K167" s="354" t="s">
        <v>33</v>
      </c>
      <c r="L167" s="374">
        <v>85</v>
      </c>
      <c r="M167" s="354" t="s">
        <v>31</v>
      </c>
      <c r="N167" s="466">
        <v>243091.94</v>
      </c>
      <c r="O167" s="368">
        <v>44312</v>
      </c>
      <c r="P167" s="371">
        <v>44365</v>
      </c>
      <c r="Q167" s="290">
        <f t="shared" si="11"/>
        <v>858.98212014134276</v>
      </c>
      <c r="R167" s="369" t="s">
        <v>34</v>
      </c>
      <c r="S167" s="48">
        <v>283</v>
      </c>
      <c r="T167" s="335">
        <f>U167*100%/287871.08</f>
        <v>1</v>
      </c>
      <c r="U167" s="294">
        <v>287871.08</v>
      </c>
      <c r="V167" s="373" t="s">
        <v>647</v>
      </c>
      <c r="W167" s="373" t="s">
        <v>648</v>
      </c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  <c r="AV167" s="119"/>
      <c r="AW167" s="119"/>
      <c r="AX167" s="119"/>
      <c r="AY167" s="119"/>
      <c r="AZ167" s="119"/>
      <c r="BA167" s="119"/>
      <c r="BB167" s="119"/>
      <c r="BC167" s="119"/>
      <c r="BD167" s="119"/>
      <c r="BE167" s="119"/>
      <c r="BF167" s="119"/>
      <c r="BG167" s="119"/>
      <c r="BH167" s="119"/>
      <c r="BI167" s="119"/>
      <c r="BJ167" s="119"/>
      <c r="BK167" s="119"/>
      <c r="BL167" s="119"/>
      <c r="BM167" s="119"/>
      <c r="BN167" s="119"/>
      <c r="BO167" s="119"/>
      <c r="BP167" s="119"/>
      <c r="BQ167" s="119"/>
      <c r="BR167" s="119"/>
      <c r="BS167" s="119"/>
      <c r="BT167" s="119"/>
      <c r="BU167" s="119"/>
      <c r="BV167" s="119"/>
      <c r="BW167" s="119"/>
      <c r="BX167" s="119"/>
      <c r="BY167" s="119"/>
      <c r="BZ167" s="119"/>
      <c r="CA167" s="119"/>
      <c r="CB167" s="119"/>
      <c r="CC167" s="119"/>
      <c r="CD167" s="119"/>
      <c r="CE167" s="119"/>
      <c r="CF167" s="119"/>
      <c r="CG167" s="119"/>
      <c r="CH167" s="119"/>
      <c r="CI167" s="119"/>
      <c r="CJ167" s="119"/>
      <c r="CK167" s="119"/>
      <c r="CL167" s="119"/>
      <c r="CM167" s="119"/>
      <c r="CN167" s="119"/>
      <c r="CO167" s="119"/>
      <c r="CP167" s="119"/>
      <c r="CQ167" s="119"/>
      <c r="CR167" s="119"/>
      <c r="CS167" s="119"/>
      <c r="CT167" s="119"/>
      <c r="CU167" s="119"/>
      <c r="CV167" s="119"/>
      <c r="CW167" s="119"/>
      <c r="CX167" s="119"/>
      <c r="CY167" s="119"/>
      <c r="CZ167" s="119"/>
      <c r="DA167" s="119"/>
      <c r="DB167" s="119"/>
      <c r="DC167" s="119"/>
      <c r="DD167" s="119"/>
      <c r="DE167" s="119"/>
      <c r="DF167" s="119"/>
      <c r="DG167" s="119"/>
      <c r="DH167" s="119"/>
      <c r="DI167" s="119"/>
      <c r="DJ167" s="119"/>
      <c r="DK167" s="119"/>
      <c r="DL167" s="119"/>
      <c r="DM167" s="119"/>
      <c r="DN167" s="119"/>
      <c r="DO167" s="119"/>
      <c r="DP167" s="119"/>
      <c r="DQ167" s="119"/>
      <c r="DR167" s="119"/>
      <c r="DS167" s="119"/>
      <c r="DT167" s="119"/>
      <c r="DU167" s="119"/>
      <c r="DV167" s="119"/>
      <c r="DW167" s="119"/>
      <c r="DX167" s="119"/>
      <c r="DY167" s="119"/>
      <c r="DZ167" s="119"/>
      <c r="EA167" s="119"/>
      <c r="EB167" s="119"/>
      <c r="EC167" s="119"/>
      <c r="ED167" s="119"/>
      <c r="EE167" s="119"/>
      <c r="EF167" s="119"/>
      <c r="EG167" s="119"/>
      <c r="EH167" s="119"/>
      <c r="EI167" s="119"/>
      <c r="EJ167" s="119"/>
      <c r="EK167" s="119"/>
      <c r="EL167" s="119"/>
      <c r="EM167" s="119"/>
      <c r="EN167" s="119"/>
      <c r="EO167" s="119"/>
      <c r="EP167" s="119"/>
      <c r="EQ167" s="119"/>
      <c r="ER167" s="119"/>
      <c r="ES167" s="119"/>
      <c r="ET167" s="119"/>
      <c r="EU167" s="119"/>
      <c r="EV167" s="119"/>
      <c r="EW167" s="119"/>
      <c r="EX167" s="119"/>
      <c r="EY167" s="119"/>
      <c r="EZ167" s="119"/>
      <c r="FA167" s="119"/>
      <c r="FB167" s="119"/>
      <c r="FC167" s="119"/>
      <c r="FD167" s="119"/>
      <c r="FE167" s="119"/>
      <c r="FF167" s="119"/>
      <c r="FG167" s="119"/>
      <c r="FH167" s="119"/>
      <c r="FI167" s="119"/>
      <c r="FJ167" s="119"/>
      <c r="FK167" s="119"/>
      <c r="FL167" s="119"/>
      <c r="FM167" s="119"/>
      <c r="FN167" s="119"/>
      <c r="FO167" s="119"/>
      <c r="FP167" s="119"/>
      <c r="FQ167" s="119"/>
      <c r="FR167" s="119"/>
      <c r="FS167" s="119"/>
      <c r="FT167" s="119"/>
      <c r="FU167" s="119"/>
      <c r="FV167" s="119"/>
      <c r="FW167" s="119"/>
      <c r="FX167" s="119"/>
      <c r="FY167" s="119"/>
      <c r="FZ167" s="119"/>
      <c r="GA167" s="119"/>
      <c r="GB167" s="119"/>
      <c r="GC167" s="119"/>
      <c r="GD167" s="119"/>
      <c r="GE167" s="119"/>
      <c r="GF167" s="119"/>
      <c r="GG167" s="119"/>
      <c r="GH167" s="119"/>
      <c r="GI167" s="119"/>
      <c r="GJ167" s="119"/>
      <c r="GK167" s="119"/>
      <c r="GL167" s="119"/>
      <c r="GM167" s="119"/>
      <c r="GN167" s="119"/>
      <c r="GO167" s="119"/>
      <c r="GP167" s="119"/>
      <c r="GQ167" s="119"/>
      <c r="GR167" s="119"/>
      <c r="GS167" s="119"/>
      <c r="GT167" s="119"/>
      <c r="GU167" s="119"/>
      <c r="GV167" s="119"/>
      <c r="GW167" s="119"/>
      <c r="GX167" s="119"/>
      <c r="GY167" s="119"/>
      <c r="GZ167" s="119"/>
      <c r="HA167" s="119"/>
      <c r="HB167" s="119"/>
      <c r="HC167" s="119"/>
      <c r="HD167" s="119"/>
      <c r="HE167" s="119"/>
      <c r="HF167" s="119"/>
      <c r="HG167" s="119"/>
      <c r="HH167" s="119"/>
      <c r="HI167" s="119"/>
      <c r="HJ167" s="119"/>
      <c r="HK167" s="119"/>
      <c r="HL167" s="119"/>
      <c r="HM167" s="119"/>
      <c r="HN167" s="119"/>
      <c r="HO167" s="119"/>
      <c r="HP167" s="119"/>
      <c r="HQ167" s="119"/>
      <c r="HR167" s="119"/>
      <c r="HS167" s="119"/>
      <c r="HT167" s="119"/>
      <c r="HU167" s="119"/>
      <c r="HV167" s="119"/>
      <c r="HW167" s="119"/>
      <c r="HX167" s="119"/>
      <c r="HY167" s="119"/>
      <c r="HZ167" s="119"/>
      <c r="IA167" s="119"/>
      <c r="IB167" s="119"/>
      <c r="IC167" s="119"/>
      <c r="ID167" s="119"/>
      <c r="IE167" s="119"/>
      <c r="IF167" s="119"/>
      <c r="IG167" s="119"/>
      <c r="IH167" s="119"/>
      <c r="II167" s="119"/>
      <c r="IJ167" s="119"/>
      <c r="IK167" s="119"/>
      <c r="IL167" s="119"/>
      <c r="IM167" s="119"/>
      <c r="IN167" s="119"/>
      <c r="IO167" s="119"/>
      <c r="IP167" s="119"/>
      <c r="IQ167" s="119"/>
      <c r="IR167" s="119"/>
      <c r="IS167" s="119"/>
      <c r="IT167" s="119"/>
      <c r="IU167" s="119"/>
      <c r="IV167" s="119"/>
      <c r="IW167" s="119"/>
      <c r="IX167" s="119"/>
      <c r="IY167" s="119"/>
      <c r="IZ167" s="119"/>
      <c r="JA167" s="119"/>
      <c r="JB167" s="119"/>
      <c r="JC167" s="119"/>
      <c r="JD167" s="119"/>
      <c r="JE167" s="119"/>
      <c r="JF167" s="119"/>
      <c r="JG167" s="119"/>
    </row>
    <row r="168" spans="1:267" ht="63.75" customHeight="1" x14ac:dyDescent="0.2">
      <c r="A168" s="353"/>
      <c r="B168" s="353"/>
      <c r="C168" s="354"/>
      <c r="D168" s="354"/>
      <c r="E168" s="356"/>
      <c r="F168" s="313" t="s">
        <v>307</v>
      </c>
      <c r="G168" s="400"/>
      <c r="H168" s="455"/>
      <c r="I168" s="354"/>
      <c r="J168" s="354"/>
      <c r="K168" s="354"/>
      <c r="L168" s="374"/>
      <c r="M168" s="354"/>
      <c r="N168" s="466">
        <v>44779.14</v>
      </c>
      <c r="O168" s="368"/>
      <c r="P168" s="371"/>
      <c r="Q168" s="290">
        <f t="shared" si="11"/>
        <v>439.01117647058823</v>
      </c>
      <c r="R168" s="369"/>
      <c r="S168" s="48">
        <v>102</v>
      </c>
      <c r="T168" s="335"/>
      <c r="U168" s="294"/>
      <c r="V168" s="373"/>
      <c r="W168" s="373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  <c r="AV168" s="119"/>
      <c r="AW168" s="119"/>
      <c r="AX168" s="119"/>
      <c r="AY168" s="119"/>
      <c r="AZ168" s="119"/>
      <c r="BA168" s="119"/>
      <c r="BB168" s="119"/>
      <c r="BC168" s="119"/>
      <c r="BD168" s="119"/>
      <c r="BE168" s="119"/>
      <c r="BF168" s="119"/>
      <c r="BG168" s="119"/>
      <c r="BH168" s="119"/>
      <c r="BI168" s="119"/>
      <c r="BJ168" s="119"/>
      <c r="BK168" s="119"/>
      <c r="BL168" s="119"/>
      <c r="BM168" s="119"/>
      <c r="BN168" s="119"/>
      <c r="BO168" s="119"/>
      <c r="BP168" s="119"/>
      <c r="BQ168" s="119"/>
      <c r="BR168" s="119"/>
      <c r="BS168" s="119"/>
      <c r="BT168" s="119"/>
      <c r="BU168" s="119"/>
      <c r="BV168" s="119"/>
      <c r="BW168" s="119"/>
      <c r="BX168" s="119"/>
      <c r="BY168" s="119"/>
      <c r="BZ168" s="119"/>
      <c r="CA168" s="119"/>
      <c r="CB168" s="119"/>
      <c r="CC168" s="119"/>
      <c r="CD168" s="119"/>
      <c r="CE168" s="119"/>
      <c r="CF168" s="119"/>
      <c r="CG168" s="119"/>
      <c r="CH168" s="119"/>
      <c r="CI168" s="119"/>
      <c r="CJ168" s="119"/>
      <c r="CK168" s="119"/>
      <c r="CL168" s="119"/>
      <c r="CM168" s="119"/>
      <c r="CN168" s="119"/>
      <c r="CO168" s="119"/>
      <c r="CP168" s="119"/>
      <c r="CQ168" s="119"/>
      <c r="CR168" s="119"/>
      <c r="CS168" s="119"/>
      <c r="CT168" s="119"/>
      <c r="CU168" s="119"/>
      <c r="CV168" s="119"/>
      <c r="CW168" s="119"/>
      <c r="CX168" s="119"/>
      <c r="CY168" s="119"/>
      <c r="CZ168" s="119"/>
      <c r="DA168" s="119"/>
      <c r="DB168" s="119"/>
      <c r="DC168" s="119"/>
      <c r="DD168" s="119"/>
      <c r="DE168" s="119"/>
      <c r="DF168" s="119"/>
      <c r="DG168" s="119"/>
      <c r="DH168" s="119"/>
      <c r="DI168" s="119"/>
      <c r="DJ168" s="119"/>
      <c r="DK168" s="119"/>
      <c r="DL168" s="119"/>
      <c r="DM168" s="119"/>
      <c r="DN168" s="119"/>
      <c r="DO168" s="119"/>
      <c r="DP168" s="119"/>
      <c r="DQ168" s="119"/>
      <c r="DR168" s="119"/>
      <c r="DS168" s="119"/>
      <c r="DT168" s="119"/>
      <c r="DU168" s="119"/>
      <c r="DV168" s="119"/>
      <c r="DW168" s="119"/>
      <c r="DX168" s="119"/>
      <c r="DY168" s="119"/>
      <c r="DZ168" s="119"/>
      <c r="EA168" s="119"/>
      <c r="EB168" s="119"/>
      <c r="EC168" s="119"/>
      <c r="ED168" s="119"/>
      <c r="EE168" s="119"/>
      <c r="EF168" s="119"/>
      <c r="EG168" s="119"/>
      <c r="EH168" s="119"/>
      <c r="EI168" s="119"/>
      <c r="EJ168" s="119"/>
      <c r="EK168" s="119"/>
      <c r="EL168" s="119"/>
      <c r="EM168" s="119"/>
      <c r="EN168" s="119"/>
      <c r="EO168" s="119"/>
      <c r="EP168" s="119"/>
      <c r="EQ168" s="119"/>
      <c r="ER168" s="119"/>
      <c r="ES168" s="119"/>
      <c r="ET168" s="119"/>
      <c r="EU168" s="119"/>
      <c r="EV168" s="119"/>
      <c r="EW168" s="119"/>
      <c r="EX168" s="119"/>
      <c r="EY168" s="119"/>
      <c r="EZ168" s="119"/>
      <c r="FA168" s="119"/>
      <c r="FB168" s="119"/>
      <c r="FC168" s="119"/>
      <c r="FD168" s="119"/>
      <c r="FE168" s="119"/>
      <c r="FF168" s="119"/>
      <c r="FG168" s="119"/>
      <c r="FH168" s="119"/>
      <c r="FI168" s="119"/>
      <c r="FJ168" s="119"/>
      <c r="FK168" s="119"/>
      <c r="FL168" s="119"/>
      <c r="FM168" s="119"/>
      <c r="FN168" s="119"/>
      <c r="FO168" s="119"/>
      <c r="FP168" s="119"/>
      <c r="FQ168" s="119"/>
      <c r="FR168" s="119"/>
      <c r="FS168" s="119"/>
      <c r="FT168" s="119"/>
      <c r="FU168" s="119"/>
      <c r="FV168" s="119"/>
      <c r="FW168" s="119"/>
      <c r="FX168" s="119"/>
      <c r="FY168" s="119"/>
      <c r="FZ168" s="119"/>
      <c r="GA168" s="119"/>
      <c r="GB168" s="119"/>
      <c r="GC168" s="119"/>
      <c r="GD168" s="119"/>
      <c r="GE168" s="119"/>
      <c r="GF168" s="119"/>
      <c r="GG168" s="119"/>
      <c r="GH168" s="119"/>
      <c r="GI168" s="119"/>
      <c r="GJ168" s="119"/>
      <c r="GK168" s="119"/>
      <c r="GL168" s="119"/>
      <c r="GM168" s="119"/>
      <c r="GN168" s="119"/>
      <c r="GO168" s="119"/>
      <c r="GP168" s="119"/>
      <c r="GQ168" s="119"/>
      <c r="GR168" s="119"/>
      <c r="GS168" s="119"/>
      <c r="GT168" s="119"/>
      <c r="GU168" s="119"/>
      <c r="GV168" s="119"/>
      <c r="GW168" s="119"/>
      <c r="GX168" s="119"/>
      <c r="GY168" s="119"/>
      <c r="GZ168" s="119"/>
      <c r="HA168" s="119"/>
      <c r="HB168" s="119"/>
      <c r="HC168" s="119"/>
      <c r="HD168" s="119"/>
      <c r="HE168" s="119"/>
      <c r="HF168" s="119"/>
      <c r="HG168" s="119"/>
      <c r="HH168" s="119"/>
      <c r="HI168" s="119"/>
      <c r="HJ168" s="119"/>
      <c r="HK168" s="119"/>
      <c r="HL168" s="119"/>
      <c r="HM168" s="119"/>
      <c r="HN168" s="119"/>
      <c r="HO168" s="119"/>
      <c r="HP168" s="119"/>
      <c r="HQ168" s="119"/>
      <c r="HR168" s="119"/>
      <c r="HS168" s="119"/>
      <c r="HT168" s="119"/>
      <c r="HU168" s="119"/>
      <c r="HV168" s="119"/>
      <c r="HW168" s="119"/>
      <c r="HX168" s="119"/>
      <c r="HY168" s="119"/>
      <c r="HZ168" s="119"/>
      <c r="IA168" s="119"/>
      <c r="IB168" s="119"/>
      <c r="IC168" s="119"/>
      <c r="ID168" s="119"/>
      <c r="IE168" s="119"/>
      <c r="IF168" s="119"/>
      <c r="IG168" s="119"/>
      <c r="IH168" s="119"/>
      <c r="II168" s="119"/>
      <c r="IJ168" s="119"/>
      <c r="IK168" s="119"/>
      <c r="IL168" s="119"/>
      <c r="IM168" s="119"/>
      <c r="IN168" s="119"/>
      <c r="IO168" s="119"/>
      <c r="IP168" s="119"/>
      <c r="IQ168" s="119"/>
      <c r="IR168" s="119"/>
      <c r="IS168" s="119"/>
      <c r="IT168" s="119"/>
      <c r="IU168" s="119"/>
      <c r="IV168" s="119"/>
      <c r="IW168" s="119"/>
      <c r="IX168" s="119"/>
      <c r="IY168" s="119"/>
      <c r="IZ168" s="119"/>
      <c r="JA168" s="119"/>
      <c r="JB168" s="119"/>
      <c r="JC168" s="119"/>
      <c r="JD168" s="119"/>
      <c r="JE168" s="119"/>
      <c r="JF168" s="119"/>
      <c r="JG168" s="119"/>
    </row>
    <row r="169" spans="1:267" ht="63.75" customHeight="1" x14ac:dyDescent="0.2">
      <c r="A169" s="281">
        <v>96</v>
      </c>
      <c r="B169" s="281" t="s">
        <v>649</v>
      </c>
      <c r="C169" s="281" t="s">
        <v>49</v>
      </c>
      <c r="D169" s="288" t="s">
        <v>650</v>
      </c>
      <c r="E169" s="281">
        <v>1238</v>
      </c>
      <c r="F169" s="313" t="s">
        <v>651</v>
      </c>
      <c r="G169" s="288" t="s">
        <v>37</v>
      </c>
      <c r="H169" s="302" t="s">
        <v>48</v>
      </c>
      <c r="I169" s="288" t="s">
        <v>37</v>
      </c>
      <c r="J169" s="281" t="s">
        <v>49</v>
      </c>
      <c r="K169" s="288" t="s">
        <v>37</v>
      </c>
      <c r="L169" s="282">
        <v>185</v>
      </c>
      <c r="M169" s="288" t="s">
        <v>31</v>
      </c>
      <c r="N169" s="470">
        <v>494504.49</v>
      </c>
      <c r="O169" s="284">
        <v>44284</v>
      </c>
      <c r="P169" s="284">
        <v>44302</v>
      </c>
      <c r="Q169" s="290">
        <f t="shared" si="11"/>
        <v>899.09907272727276</v>
      </c>
      <c r="R169" s="285" t="s">
        <v>39</v>
      </c>
      <c r="S169" s="48">
        <v>550</v>
      </c>
      <c r="T169" s="335">
        <f t="shared" ref="T169:T172" si="12">U169*100%/N169</f>
        <v>1</v>
      </c>
      <c r="U169" s="68">
        <v>494504.49</v>
      </c>
      <c r="V169" s="280" t="s">
        <v>652</v>
      </c>
      <c r="W169" s="280" t="s">
        <v>653</v>
      </c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119"/>
      <c r="AR169" s="119"/>
      <c r="AS169" s="119"/>
      <c r="AT169" s="119"/>
      <c r="AU169" s="119"/>
      <c r="AV169" s="119"/>
      <c r="AW169" s="119"/>
      <c r="AX169" s="119"/>
      <c r="AY169" s="119"/>
      <c r="AZ169" s="119"/>
      <c r="BA169" s="119"/>
      <c r="BB169" s="119"/>
      <c r="BC169" s="119"/>
      <c r="BD169" s="119"/>
      <c r="BE169" s="119"/>
      <c r="BF169" s="119"/>
      <c r="BG169" s="119"/>
      <c r="BH169" s="119"/>
      <c r="BI169" s="119"/>
      <c r="BJ169" s="119"/>
      <c r="BK169" s="119"/>
      <c r="BL169" s="119"/>
      <c r="BM169" s="119"/>
      <c r="BN169" s="119"/>
      <c r="BO169" s="119"/>
      <c r="BP169" s="119"/>
      <c r="BQ169" s="119"/>
      <c r="BR169" s="119"/>
      <c r="BS169" s="119"/>
      <c r="BT169" s="119"/>
      <c r="BU169" s="119"/>
      <c r="BV169" s="119"/>
      <c r="BW169" s="119"/>
      <c r="BX169" s="119"/>
      <c r="BY169" s="119"/>
      <c r="BZ169" s="119"/>
      <c r="CA169" s="119"/>
      <c r="CB169" s="119"/>
      <c r="CC169" s="119"/>
      <c r="CD169" s="119"/>
      <c r="CE169" s="119"/>
      <c r="CF169" s="119"/>
      <c r="CG169" s="119"/>
      <c r="CH169" s="119"/>
      <c r="CI169" s="119"/>
      <c r="CJ169" s="119"/>
      <c r="CK169" s="119"/>
      <c r="CL169" s="119"/>
      <c r="CM169" s="119"/>
      <c r="CN169" s="119"/>
      <c r="CO169" s="119"/>
      <c r="CP169" s="119"/>
      <c r="CQ169" s="119"/>
      <c r="CR169" s="119"/>
      <c r="CS169" s="119"/>
      <c r="CT169" s="119"/>
      <c r="CU169" s="119"/>
      <c r="CV169" s="119"/>
      <c r="CW169" s="119"/>
      <c r="CX169" s="119"/>
      <c r="CY169" s="119"/>
      <c r="CZ169" s="119"/>
      <c r="DA169" s="119"/>
      <c r="DB169" s="119"/>
      <c r="DC169" s="119"/>
      <c r="DD169" s="119"/>
      <c r="DE169" s="119"/>
      <c r="DF169" s="119"/>
      <c r="DG169" s="119"/>
      <c r="DH169" s="119"/>
      <c r="DI169" s="119"/>
      <c r="DJ169" s="119"/>
      <c r="DK169" s="119"/>
      <c r="DL169" s="119"/>
      <c r="DM169" s="119"/>
      <c r="DN169" s="119"/>
      <c r="DO169" s="119"/>
      <c r="DP169" s="119"/>
      <c r="DQ169" s="119"/>
      <c r="DR169" s="119"/>
      <c r="DS169" s="119"/>
      <c r="DT169" s="119"/>
      <c r="DU169" s="119"/>
      <c r="DV169" s="119"/>
      <c r="DW169" s="119"/>
      <c r="DX169" s="119"/>
      <c r="DY169" s="119"/>
      <c r="DZ169" s="119"/>
      <c r="EA169" s="119"/>
      <c r="EB169" s="119"/>
      <c r="EC169" s="119"/>
      <c r="ED169" s="119"/>
      <c r="EE169" s="119"/>
      <c r="EF169" s="119"/>
      <c r="EG169" s="119"/>
      <c r="EH169" s="119"/>
      <c r="EI169" s="119"/>
      <c r="EJ169" s="119"/>
      <c r="EK169" s="119"/>
      <c r="EL169" s="119"/>
      <c r="EM169" s="119"/>
      <c r="EN169" s="119"/>
      <c r="EO169" s="119"/>
      <c r="EP169" s="119"/>
      <c r="EQ169" s="119"/>
      <c r="ER169" s="119"/>
      <c r="ES169" s="119"/>
      <c r="ET169" s="119"/>
      <c r="EU169" s="119"/>
      <c r="EV169" s="119"/>
      <c r="EW169" s="119"/>
      <c r="EX169" s="119"/>
      <c r="EY169" s="119"/>
      <c r="EZ169" s="119"/>
      <c r="FA169" s="119"/>
      <c r="FB169" s="119"/>
      <c r="FC169" s="119"/>
      <c r="FD169" s="119"/>
      <c r="FE169" s="119"/>
      <c r="FF169" s="119"/>
      <c r="FG169" s="119"/>
      <c r="FH169" s="119"/>
      <c r="FI169" s="119"/>
      <c r="FJ169" s="119"/>
      <c r="FK169" s="119"/>
      <c r="FL169" s="119"/>
      <c r="FM169" s="119"/>
      <c r="FN169" s="119"/>
      <c r="FO169" s="119"/>
      <c r="FP169" s="119"/>
      <c r="FQ169" s="119"/>
      <c r="FR169" s="119"/>
      <c r="FS169" s="119"/>
      <c r="FT169" s="119"/>
      <c r="FU169" s="119"/>
      <c r="FV169" s="119"/>
      <c r="FW169" s="119"/>
      <c r="FX169" s="119"/>
      <c r="FY169" s="119"/>
      <c r="FZ169" s="119"/>
      <c r="GA169" s="119"/>
      <c r="GB169" s="119"/>
      <c r="GC169" s="119"/>
      <c r="GD169" s="119"/>
      <c r="GE169" s="119"/>
      <c r="GF169" s="119"/>
      <c r="GG169" s="119"/>
      <c r="GH169" s="119"/>
      <c r="GI169" s="119"/>
      <c r="GJ169" s="119"/>
      <c r="GK169" s="119"/>
      <c r="GL169" s="119"/>
      <c r="GM169" s="119"/>
      <c r="GN169" s="119"/>
      <c r="GO169" s="119"/>
      <c r="GP169" s="119"/>
      <c r="GQ169" s="119"/>
      <c r="GR169" s="119"/>
      <c r="GS169" s="119"/>
      <c r="GT169" s="119"/>
      <c r="GU169" s="119"/>
      <c r="GV169" s="119"/>
      <c r="GW169" s="119"/>
      <c r="GX169" s="119"/>
      <c r="GY169" s="119"/>
      <c r="GZ169" s="119"/>
      <c r="HA169" s="119"/>
      <c r="HB169" s="119"/>
      <c r="HC169" s="119"/>
      <c r="HD169" s="119"/>
      <c r="HE169" s="119"/>
      <c r="HF169" s="119"/>
      <c r="HG169" s="119"/>
      <c r="HH169" s="119"/>
      <c r="HI169" s="119"/>
      <c r="HJ169" s="119"/>
      <c r="HK169" s="119"/>
      <c r="HL169" s="119"/>
      <c r="HM169" s="119"/>
      <c r="HN169" s="119"/>
      <c r="HO169" s="119"/>
      <c r="HP169" s="119"/>
      <c r="HQ169" s="119"/>
      <c r="HR169" s="119"/>
      <c r="HS169" s="119"/>
      <c r="HT169" s="119"/>
      <c r="HU169" s="119"/>
      <c r="HV169" s="119"/>
      <c r="HW169" s="119"/>
      <c r="HX169" s="119"/>
      <c r="HY169" s="119"/>
      <c r="HZ169" s="119"/>
      <c r="IA169" s="119"/>
      <c r="IB169" s="119"/>
      <c r="IC169" s="119"/>
      <c r="ID169" s="119"/>
      <c r="IE169" s="119"/>
      <c r="IF169" s="119"/>
      <c r="IG169" s="119"/>
      <c r="IH169" s="119"/>
      <c r="II169" s="119"/>
      <c r="IJ169" s="119"/>
      <c r="IK169" s="119"/>
      <c r="IL169" s="119"/>
      <c r="IM169" s="119"/>
      <c r="IN169" s="119"/>
      <c r="IO169" s="119"/>
      <c r="IP169" s="119"/>
      <c r="IQ169" s="119"/>
      <c r="IR169" s="119"/>
      <c r="IS169" s="119"/>
      <c r="IT169" s="119"/>
      <c r="IU169" s="119"/>
      <c r="IV169" s="119"/>
      <c r="IW169" s="119"/>
      <c r="IX169" s="119"/>
      <c r="IY169" s="119"/>
      <c r="IZ169" s="119"/>
      <c r="JA169" s="119"/>
      <c r="JB169" s="119"/>
      <c r="JC169" s="119"/>
      <c r="JD169" s="119"/>
      <c r="JE169" s="119"/>
      <c r="JF169" s="119"/>
      <c r="JG169" s="119"/>
    </row>
    <row r="170" spans="1:267" ht="63.75" customHeight="1" x14ac:dyDescent="0.2">
      <c r="A170" s="281">
        <v>97</v>
      </c>
      <c r="B170" s="281" t="s">
        <v>649</v>
      </c>
      <c r="C170" s="281" t="s">
        <v>49</v>
      </c>
      <c r="D170" s="288" t="s">
        <v>654</v>
      </c>
      <c r="E170" s="281">
        <v>1239</v>
      </c>
      <c r="F170" s="313" t="s">
        <v>655</v>
      </c>
      <c r="G170" s="288" t="s">
        <v>300</v>
      </c>
      <c r="H170" s="302" t="s">
        <v>36</v>
      </c>
      <c r="I170" s="288" t="s">
        <v>300</v>
      </c>
      <c r="J170" s="281" t="s">
        <v>49</v>
      </c>
      <c r="K170" s="288" t="s">
        <v>300</v>
      </c>
      <c r="L170" s="282">
        <v>650</v>
      </c>
      <c r="M170" s="288" t="s">
        <v>31</v>
      </c>
      <c r="N170" s="470">
        <v>650000</v>
      </c>
      <c r="O170" s="284">
        <v>44284</v>
      </c>
      <c r="P170" s="284">
        <v>44316</v>
      </c>
      <c r="Q170" s="290">
        <f t="shared" si="11"/>
        <v>650000</v>
      </c>
      <c r="R170" s="285" t="s">
        <v>32</v>
      </c>
      <c r="S170" s="48">
        <v>1</v>
      </c>
      <c r="T170" s="335">
        <f t="shared" si="12"/>
        <v>0</v>
      </c>
      <c r="U170" s="68">
        <v>0</v>
      </c>
      <c r="V170" s="280" t="s">
        <v>656</v>
      </c>
      <c r="W170" s="280" t="s">
        <v>657</v>
      </c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  <c r="AV170" s="119"/>
      <c r="AW170" s="119"/>
      <c r="AX170" s="119"/>
      <c r="AY170" s="119"/>
      <c r="AZ170" s="119"/>
      <c r="BA170" s="119"/>
      <c r="BB170" s="119"/>
      <c r="BC170" s="119"/>
      <c r="BD170" s="119"/>
      <c r="BE170" s="119"/>
      <c r="BF170" s="119"/>
      <c r="BG170" s="119"/>
      <c r="BH170" s="119"/>
      <c r="BI170" s="119"/>
      <c r="BJ170" s="119"/>
      <c r="BK170" s="119"/>
      <c r="BL170" s="119"/>
      <c r="BM170" s="119"/>
      <c r="BN170" s="119"/>
      <c r="BO170" s="119"/>
      <c r="BP170" s="119"/>
      <c r="BQ170" s="119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19"/>
      <c r="CB170" s="119"/>
      <c r="CC170" s="119"/>
      <c r="CD170" s="119"/>
      <c r="CE170" s="119"/>
      <c r="CF170" s="119"/>
      <c r="CG170" s="119"/>
      <c r="CH170" s="119"/>
      <c r="CI170" s="119"/>
      <c r="CJ170" s="119"/>
      <c r="CK170" s="119"/>
      <c r="CL170" s="119"/>
      <c r="CM170" s="119"/>
      <c r="CN170" s="119"/>
      <c r="CO170" s="119"/>
      <c r="CP170" s="119"/>
      <c r="CQ170" s="119"/>
      <c r="CR170" s="119"/>
      <c r="CS170" s="119"/>
      <c r="CT170" s="119"/>
      <c r="CU170" s="119"/>
      <c r="CV170" s="119"/>
      <c r="CW170" s="119"/>
      <c r="CX170" s="119"/>
      <c r="CY170" s="119"/>
      <c r="CZ170" s="119"/>
      <c r="DA170" s="119"/>
      <c r="DB170" s="119"/>
      <c r="DC170" s="119"/>
      <c r="DD170" s="119"/>
      <c r="DE170" s="119"/>
      <c r="DF170" s="119"/>
      <c r="DG170" s="119"/>
      <c r="DH170" s="119"/>
      <c r="DI170" s="119"/>
      <c r="DJ170" s="119"/>
      <c r="DK170" s="119"/>
      <c r="DL170" s="119"/>
      <c r="DM170" s="119"/>
      <c r="DN170" s="119"/>
      <c r="DO170" s="119"/>
      <c r="DP170" s="119"/>
      <c r="DQ170" s="119"/>
      <c r="DR170" s="119"/>
      <c r="DS170" s="119"/>
      <c r="DT170" s="119"/>
      <c r="DU170" s="119"/>
      <c r="DV170" s="119"/>
      <c r="DW170" s="119"/>
      <c r="DX170" s="119"/>
      <c r="DY170" s="119"/>
      <c r="DZ170" s="119"/>
      <c r="EA170" s="119"/>
      <c r="EB170" s="119"/>
      <c r="EC170" s="119"/>
      <c r="ED170" s="119"/>
      <c r="EE170" s="119"/>
      <c r="EF170" s="119"/>
      <c r="EG170" s="119"/>
      <c r="EH170" s="119"/>
      <c r="EI170" s="119"/>
      <c r="EJ170" s="119"/>
      <c r="EK170" s="119"/>
      <c r="EL170" s="119"/>
      <c r="EM170" s="119"/>
      <c r="EN170" s="119"/>
      <c r="EO170" s="119"/>
      <c r="EP170" s="119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19"/>
      <c r="FA170" s="119"/>
      <c r="FB170" s="119"/>
      <c r="FC170" s="119"/>
      <c r="FD170" s="119"/>
      <c r="FE170" s="119"/>
      <c r="FF170" s="119"/>
      <c r="FG170" s="119"/>
      <c r="FH170" s="119"/>
      <c r="FI170" s="119"/>
      <c r="FJ170" s="119"/>
      <c r="FK170" s="119"/>
      <c r="FL170" s="119"/>
      <c r="FM170" s="119"/>
      <c r="FN170" s="119"/>
      <c r="FO170" s="119"/>
      <c r="FP170" s="119"/>
      <c r="FQ170" s="119"/>
      <c r="FR170" s="119"/>
      <c r="FS170" s="119"/>
      <c r="FT170" s="119"/>
      <c r="FU170" s="119"/>
      <c r="FV170" s="119"/>
      <c r="FW170" s="119"/>
      <c r="FX170" s="119"/>
      <c r="FY170" s="119"/>
      <c r="FZ170" s="119"/>
      <c r="GA170" s="119"/>
      <c r="GB170" s="119"/>
      <c r="GC170" s="119"/>
      <c r="GD170" s="119"/>
      <c r="GE170" s="119"/>
      <c r="GF170" s="119"/>
      <c r="GG170" s="119"/>
      <c r="GH170" s="119"/>
      <c r="GI170" s="119"/>
      <c r="GJ170" s="119"/>
      <c r="GK170" s="119"/>
      <c r="GL170" s="119"/>
      <c r="GM170" s="119"/>
      <c r="GN170" s="119"/>
      <c r="GO170" s="119"/>
      <c r="GP170" s="119"/>
      <c r="GQ170" s="119"/>
      <c r="GR170" s="119"/>
      <c r="GS170" s="119"/>
      <c r="GT170" s="119"/>
      <c r="GU170" s="119"/>
      <c r="GV170" s="119"/>
      <c r="GW170" s="119"/>
      <c r="GX170" s="119"/>
      <c r="GY170" s="119"/>
      <c r="GZ170" s="119"/>
      <c r="HA170" s="119"/>
      <c r="HB170" s="119"/>
      <c r="HC170" s="119"/>
      <c r="HD170" s="119"/>
      <c r="HE170" s="119"/>
      <c r="HF170" s="119"/>
      <c r="HG170" s="119"/>
      <c r="HH170" s="119"/>
      <c r="HI170" s="119"/>
      <c r="HJ170" s="119"/>
      <c r="HK170" s="119"/>
      <c r="HL170" s="119"/>
      <c r="HM170" s="119"/>
      <c r="HN170" s="119"/>
      <c r="HO170" s="119"/>
      <c r="HP170" s="119"/>
      <c r="HQ170" s="119"/>
      <c r="HR170" s="119"/>
      <c r="HS170" s="119"/>
      <c r="HT170" s="119"/>
      <c r="HU170" s="119"/>
      <c r="HV170" s="119"/>
      <c r="HW170" s="119"/>
      <c r="HX170" s="119"/>
      <c r="HY170" s="119"/>
      <c r="HZ170" s="119"/>
      <c r="IA170" s="119"/>
      <c r="IB170" s="119"/>
      <c r="IC170" s="119"/>
      <c r="ID170" s="119"/>
      <c r="IE170" s="119"/>
      <c r="IF170" s="119"/>
      <c r="IG170" s="119"/>
      <c r="IH170" s="119"/>
      <c r="II170" s="119"/>
      <c r="IJ170" s="119"/>
      <c r="IK170" s="119"/>
      <c r="IL170" s="119"/>
      <c r="IM170" s="119"/>
      <c r="IN170" s="119"/>
      <c r="IO170" s="119"/>
      <c r="IP170" s="119"/>
      <c r="IQ170" s="119"/>
      <c r="IR170" s="119"/>
      <c r="IS170" s="119"/>
      <c r="IT170" s="119"/>
      <c r="IU170" s="119"/>
      <c r="IV170" s="119"/>
      <c r="IW170" s="119"/>
      <c r="IX170" s="119"/>
      <c r="IY170" s="119"/>
      <c r="IZ170" s="119"/>
      <c r="JA170" s="119"/>
      <c r="JB170" s="119"/>
      <c r="JC170" s="119"/>
      <c r="JD170" s="119"/>
      <c r="JE170" s="119"/>
      <c r="JF170" s="119"/>
      <c r="JG170" s="119"/>
    </row>
    <row r="171" spans="1:267" ht="63.75" customHeight="1" x14ac:dyDescent="0.2">
      <c r="A171" s="281">
        <v>98</v>
      </c>
      <c r="B171" s="281" t="s">
        <v>649</v>
      </c>
      <c r="C171" s="281" t="s">
        <v>49</v>
      </c>
      <c r="D171" s="288" t="s">
        <v>658</v>
      </c>
      <c r="E171" s="281">
        <v>1240</v>
      </c>
      <c r="F171" s="313" t="s">
        <v>659</v>
      </c>
      <c r="G171" s="288" t="s">
        <v>33</v>
      </c>
      <c r="H171" s="302" t="s">
        <v>36</v>
      </c>
      <c r="I171" s="288" t="s">
        <v>33</v>
      </c>
      <c r="J171" s="281" t="s">
        <v>49</v>
      </c>
      <c r="K171" s="288" t="s">
        <v>33</v>
      </c>
      <c r="L171" s="282">
        <v>650</v>
      </c>
      <c r="M171" s="288" t="s">
        <v>31</v>
      </c>
      <c r="N171" s="470">
        <v>250000</v>
      </c>
      <c r="O171" s="284">
        <v>44284</v>
      </c>
      <c r="P171" s="284">
        <v>44337</v>
      </c>
      <c r="Q171" s="290">
        <f t="shared" si="11"/>
        <v>250000</v>
      </c>
      <c r="R171" s="285" t="s">
        <v>32</v>
      </c>
      <c r="S171" s="48">
        <v>1</v>
      </c>
      <c r="T171" s="335">
        <f t="shared" si="12"/>
        <v>0</v>
      </c>
      <c r="U171" s="68">
        <v>0</v>
      </c>
      <c r="V171" s="280" t="s">
        <v>660</v>
      </c>
      <c r="W171" s="280" t="s">
        <v>661</v>
      </c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AX171" s="119"/>
      <c r="AY171" s="119"/>
      <c r="AZ171" s="119"/>
      <c r="BA171" s="119"/>
      <c r="BB171" s="119"/>
      <c r="BC171" s="119"/>
      <c r="BD171" s="119"/>
      <c r="BE171" s="119"/>
      <c r="BF171" s="119"/>
      <c r="BG171" s="119"/>
      <c r="BH171" s="119"/>
      <c r="BI171" s="119"/>
      <c r="BJ171" s="119"/>
      <c r="BK171" s="119"/>
      <c r="BL171" s="119"/>
      <c r="BM171" s="119"/>
      <c r="BN171" s="119"/>
      <c r="BO171" s="119"/>
      <c r="BP171" s="119"/>
      <c r="BQ171" s="119"/>
      <c r="BR171" s="119"/>
      <c r="BS171" s="119"/>
      <c r="BT171" s="119"/>
      <c r="BU171" s="119"/>
      <c r="BV171" s="119"/>
      <c r="BW171" s="119"/>
      <c r="BX171" s="119"/>
      <c r="BY171" s="119"/>
      <c r="BZ171" s="119"/>
      <c r="CA171" s="119"/>
      <c r="CB171" s="119"/>
      <c r="CC171" s="119"/>
      <c r="CD171" s="119"/>
      <c r="CE171" s="119"/>
      <c r="CF171" s="119"/>
      <c r="CG171" s="119"/>
      <c r="CH171" s="119"/>
      <c r="CI171" s="119"/>
      <c r="CJ171" s="119"/>
      <c r="CK171" s="119"/>
      <c r="CL171" s="119"/>
      <c r="CM171" s="119"/>
      <c r="CN171" s="119"/>
      <c r="CO171" s="119"/>
      <c r="CP171" s="119"/>
      <c r="CQ171" s="119"/>
      <c r="CR171" s="119"/>
      <c r="CS171" s="119"/>
      <c r="CT171" s="119"/>
      <c r="CU171" s="119"/>
      <c r="CV171" s="119"/>
      <c r="CW171" s="119"/>
      <c r="CX171" s="119"/>
      <c r="CY171" s="119"/>
      <c r="CZ171" s="119"/>
      <c r="DA171" s="119"/>
      <c r="DB171" s="119"/>
      <c r="DC171" s="119"/>
      <c r="DD171" s="119"/>
      <c r="DE171" s="119"/>
      <c r="DF171" s="119"/>
      <c r="DG171" s="119"/>
      <c r="DH171" s="119"/>
      <c r="DI171" s="119"/>
      <c r="DJ171" s="119"/>
      <c r="DK171" s="119"/>
      <c r="DL171" s="119"/>
      <c r="DM171" s="119"/>
      <c r="DN171" s="119"/>
      <c r="DO171" s="119"/>
      <c r="DP171" s="119"/>
      <c r="DQ171" s="119"/>
      <c r="DR171" s="119"/>
      <c r="DS171" s="119"/>
      <c r="DT171" s="119"/>
      <c r="DU171" s="119"/>
      <c r="DV171" s="119"/>
      <c r="DW171" s="119"/>
      <c r="DX171" s="119"/>
      <c r="DY171" s="119"/>
      <c r="DZ171" s="119"/>
      <c r="EA171" s="119"/>
      <c r="EB171" s="119"/>
      <c r="EC171" s="119"/>
      <c r="ED171" s="119"/>
      <c r="EE171" s="119"/>
      <c r="EF171" s="119"/>
      <c r="EG171" s="119"/>
      <c r="EH171" s="119"/>
      <c r="EI171" s="119"/>
      <c r="EJ171" s="119"/>
      <c r="EK171" s="119"/>
      <c r="EL171" s="119"/>
      <c r="EM171" s="119"/>
      <c r="EN171" s="119"/>
      <c r="EO171" s="119"/>
      <c r="EP171" s="119"/>
      <c r="EQ171" s="119"/>
      <c r="ER171" s="119"/>
      <c r="ES171" s="119"/>
      <c r="ET171" s="119"/>
      <c r="EU171" s="119"/>
      <c r="EV171" s="119"/>
      <c r="EW171" s="119"/>
      <c r="EX171" s="119"/>
      <c r="EY171" s="119"/>
      <c r="EZ171" s="119"/>
      <c r="FA171" s="119"/>
      <c r="FB171" s="119"/>
      <c r="FC171" s="119"/>
      <c r="FD171" s="119"/>
      <c r="FE171" s="119"/>
      <c r="FF171" s="119"/>
      <c r="FG171" s="119"/>
      <c r="FH171" s="119"/>
      <c r="FI171" s="119"/>
      <c r="FJ171" s="119"/>
      <c r="FK171" s="119"/>
      <c r="FL171" s="119"/>
      <c r="FM171" s="119"/>
      <c r="FN171" s="119"/>
      <c r="FO171" s="119"/>
      <c r="FP171" s="119"/>
      <c r="FQ171" s="119"/>
      <c r="FR171" s="119"/>
      <c r="FS171" s="119"/>
      <c r="FT171" s="119"/>
      <c r="FU171" s="119"/>
      <c r="FV171" s="119"/>
      <c r="FW171" s="119"/>
      <c r="FX171" s="119"/>
      <c r="FY171" s="119"/>
      <c r="FZ171" s="119"/>
      <c r="GA171" s="119"/>
      <c r="GB171" s="119"/>
      <c r="GC171" s="119"/>
      <c r="GD171" s="119"/>
      <c r="GE171" s="119"/>
      <c r="GF171" s="119"/>
      <c r="GG171" s="119"/>
      <c r="GH171" s="119"/>
      <c r="GI171" s="119"/>
      <c r="GJ171" s="119"/>
      <c r="GK171" s="119"/>
      <c r="GL171" s="119"/>
      <c r="GM171" s="119"/>
      <c r="GN171" s="119"/>
      <c r="GO171" s="119"/>
      <c r="GP171" s="119"/>
      <c r="GQ171" s="119"/>
      <c r="GR171" s="119"/>
      <c r="GS171" s="119"/>
      <c r="GT171" s="119"/>
      <c r="GU171" s="119"/>
      <c r="GV171" s="119"/>
      <c r="GW171" s="119"/>
      <c r="GX171" s="119"/>
      <c r="GY171" s="119"/>
      <c r="GZ171" s="119"/>
      <c r="HA171" s="119"/>
      <c r="HB171" s="119"/>
      <c r="HC171" s="119"/>
      <c r="HD171" s="119"/>
      <c r="HE171" s="119"/>
      <c r="HF171" s="119"/>
      <c r="HG171" s="119"/>
      <c r="HH171" s="119"/>
      <c r="HI171" s="119"/>
      <c r="HJ171" s="119"/>
      <c r="HK171" s="119"/>
      <c r="HL171" s="119"/>
      <c r="HM171" s="119"/>
      <c r="HN171" s="119"/>
      <c r="HO171" s="119"/>
      <c r="HP171" s="119"/>
      <c r="HQ171" s="119"/>
      <c r="HR171" s="119"/>
      <c r="HS171" s="119"/>
      <c r="HT171" s="119"/>
      <c r="HU171" s="119"/>
      <c r="HV171" s="119"/>
      <c r="HW171" s="119"/>
      <c r="HX171" s="119"/>
      <c r="HY171" s="119"/>
      <c r="HZ171" s="119"/>
      <c r="IA171" s="119"/>
      <c r="IB171" s="119"/>
      <c r="IC171" s="119"/>
      <c r="ID171" s="119"/>
      <c r="IE171" s="119"/>
      <c r="IF171" s="119"/>
      <c r="IG171" s="119"/>
      <c r="IH171" s="119"/>
      <c r="II171" s="119"/>
      <c r="IJ171" s="119"/>
      <c r="IK171" s="119"/>
      <c r="IL171" s="119"/>
      <c r="IM171" s="119"/>
      <c r="IN171" s="119"/>
      <c r="IO171" s="119"/>
      <c r="IP171" s="119"/>
      <c r="IQ171" s="119"/>
      <c r="IR171" s="119"/>
      <c r="IS171" s="119"/>
      <c r="IT171" s="119"/>
      <c r="IU171" s="119"/>
      <c r="IV171" s="119"/>
      <c r="IW171" s="119"/>
      <c r="IX171" s="119"/>
      <c r="IY171" s="119"/>
      <c r="IZ171" s="119"/>
      <c r="JA171" s="119"/>
      <c r="JB171" s="119"/>
      <c r="JC171" s="119"/>
      <c r="JD171" s="119"/>
      <c r="JE171" s="119"/>
      <c r="JF171" s="119"/>
      <c r="JG171" s="119"/>
    </row>
    <row r="172" spans="1:267" ht="63.75" customHeight="1" x14ac:dyDescent="0.2">
      <c r="A172" s="281">
        <v>99</v>
      </c>
      <c r="B172" s="281" t="s">
        <v>649</v>
      </c>
      <c r="C172" s="281" t="s">
        <v>49</v>
      </c>
      <c r="D172" s="288" t="s">
        <v>662</v>
      </c>
      <c r="E172" s="281">
        <v>1241</v>
      </c>
      <c r="F172" s="313" t="s">
        <v>663</v>
      </c>
      <c r="G172" s="288" t="s">
        <v>33</v>
      </c>
      <c r="H172" s="302" t="s">
        <v>36</v>
      </c>
      <c r="I172" s="288" t="s">
        <v>33</v>
      </c>
      <c r="J172" s="281" t="s">
        <v>49</v>
      </c>
      <c r="K172" s="288" t="s">
        <v>33</v>
      </c>
      <c r="L172" s="282">
        <v>650</v>
      </c>
      <c r="M172" s="288" t="s">
        <v>31</v>
      </c>
      <c r="N172" s="470">
        <v>615000</v>
      </c>
      <c r="O172" s="284">
        <v>44284</v>
      </c>
      <c r="P172" s="284">
        <v>44344</v>
      </c>
      <c r="Q172" s="290">
        <f t="shared" si="11"/>
        <v>361.76470588235293</v>
      </c>
      <c r="R172" s="285" t="s">
        <v>39</v>
      </c>
      <c r="S172" s="48">
        <v>1700</v>
      </c>
      <c r="T172" s="335">
        <f t="shared" si="12"/>
        <v>0</v>
      </c>
      <c r="U172" s="68">
        <v>0</v>
      </c>
      <c r="V172" s="280" t="s">
        <v>664</v>
      </c>
      <c r="W172" s="280" t="s">
        <v>665</v>
      </c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AX172" s="119"/>
      <c r="AY172" s="119"/>
      <c r="AZ172" s="119"/>
      <c r="BA172" s="119"/>
      <c r="BB172" s="119"/>
      <c r="BC172" s="119"/>
      <c r="BD172" s="119"/>
      <c r="BE172" s="119"/>
      <c r="BF172" s="119"/>
      <c r="BG172" s="119"/>
      <c r="BH172" s="119"/>
      <c r="BI172" s="119"/>
      <c r="BJ172" s="119"/>
      <c r="BK172" s="119"/>
      <c r="BL172" s="119"/>
      <c r="BM172" s="119"/>
      <c r="BN172" s="119"/>
      <c r="BO172" s="119"/>
      <c r="BP172" s="119"/>
      <c r="BQ172" s="119"/>
      <c r="BR172" s="119"/>
      <c r="BS172" s="119"/>
      <c r="BT172" s="119"/>
      <c r="BU172" s="119"/>
      <c r="BV172" s="119"/>
      <c r="BW172" s="119"/>
      <c r="BX172" s="119"/>
      <c r="BY172" s="119"/>
      <c r="BZ172" s="119"/>
      <c r="CA172" s="119"/>
      <c r="CB172" s="119"/>
      <c r="CC172" s="119"/>
      <c r="CD172" s="119"/>
      <c r="CE172" s="119"/>
      <c r="CF172" s="119"/>
      <c r="CG172" s="119"/>
      <c r="CH172" s="119"/>
      <c r="CI172" s="119"/>
      <c r="CJ172" s="119"/>
      <c r="CK172" s="119"/>
      <c r="CL172" s="119"/>
      <c r="CM172" s="119"/>
      <c r="CN172" s="119"/>
      <c r="CO172" s="119"/>
      <c r="CP172" s="119"/>
      <c r="CQ172" s="119"/>
      <c r="CR172" s="119"/>
      <c r="CS172" s="119"/>
      <c r="CT172" s="119"/>
      <c r="CU172" s="119"/>
      <c r="CV172" s="119"/>
      <c r="CW172" s="119"/>
      <c r="CX172" s="119"/>
      <c r="CY172" s="119"/>
      <c r="CZ172" s="119"/>
      <c r="DA172" s="119"/>
      <c r="DB172" s="119"/>
      <c r="DC172" s="119"/>
      <c r="DD172" s="119"/>
      <c r="DE172" s="119"/>
      <c r="DF172" s="119"/>
      <c r="DG172" s="119"/>
      <c r="DH172" s="119"/>
      <c r="DI172" s="119"/>
      <c r="DJ172" s="119"/>
      <c r="DK172" s="119"/>
      <c r="DL172" s="119"/>
      <c r="DM172" s="119"/>
      <c r="DN172" s="119"/>
      <c r="DO172" s="119"/>
      <c r="DP172" s="119"/>
      <c r="DQ172" s="119"/>
      <c r="DR172" s="119"/>
      <c r="DS172" s="119"/>
      <c r="DT172" s="119"/>
      <c r="DU172" s="119"/>
      <c r="DV172" s="119"/>
      <c r="DW172" s="119"/>
      <c r="DX172" s="119"/>
      <c r="DY172" s="119"/>
      <c r="DZ172" s="119"/>
      <c r="EA172" s="119"/>
      <c r="EB172" s="119"/>
      <c r="EC172" s="119"/>
      <c r="ED172" s="119"/>
      <c r="EE172" s="119"/>
      <c r="EF172" s="119"/>
      <c r="EG172" s="119"/>
      <c r="EH172" s="119"/>
      <c r="EI172" s="119"/>
      <c r="EJ172" s="119"/>
      <c r="EK172" s="119"/>
      <c r="EL172" s="119"/>
      <c r="EM172" s="119"/>
      <c r="EN172" s="119"/>
      <c r="EO172" s="119"/>
      <c r="EP172" s="119"/>
      <c r="EQ172" s="119"/>
      <c r="ER172" s="119"/>
      <c r="ES172" s="119"/>
      <c r="ET172" s="119"/>
      <c r="EU172" s="119"/>
      <c r="EV172" s="119"/>
      <c r="EW172" s="119"/>
      <c r="EX172" s="119"/>
      <c r="EY172" s="119"/>
      <c r="EZ172" s="119"/>
      <c r="FA172" s="119"/>
      <c r="FB172" s="119"/>
      <c r="FC172" s="119"/>
      <c r="FD172" s="119"/>
      <c r="FE172" s="119"/>
      <c r="FF172" s="119"/>
      <c r="FG172" s="119"/>
      <c r="FH172" s="119"/>
      <c r="FI172" s="119"/>
      <c r="FJ172" s="119"/>
      <c r="FK172" s="119"/>
      <c r="FL172" s="119"/>
      <c r="FM172" s="119"/>
      <c r="FN172" s="119"/>
      <c r="FO172" s="119"/>
      <c r="FP172" s="119"/>
      <c r="FQ172" s="119"/>
      <c r="FR172" s="119"/>
      <c r="FS172" s="119"/>
      <c r="FT172" s="119"/>
      <c r="FU172" s="119"/>
      <c r="FV172" s="119"/>
      <c r="FW172" s="119"/>
      <c r="FX172" s="119"/>
      <c r="FY172" s="119"/>
      <c r="FZ172" s="119"/>
      <c r="GA172" s="119"/>
      <c r="GB172" s="119"/>
      <c r="GC172" s="119"/>
      <c r="GD172" s="119"/>
      <c r="GE172" s="119"/>
      <c r="GF172" s="119"/>
      <c r="GG172" s="119"/>
      <c r="GH172" s="119"/>
      <c r="GI172" s="119"/>
      <c r="GJ172" s="119"/>
      <c r="GK172" s="119"/>
      <c r="GL172" s="119"/>
      <c r="GM172" s="119"/>
      <c r="GN172" s="119"/>
      <c r="GO172" s="119"/>
      <c r="GP172" s="119"/>
      <c r="GQ172" s="119"/>
      <c r="GR172" s="119"/>
      <c r="GS172" s="119"/>
      <c r="GT172" s="119"/>
      <c r="GU172" s="119"/>
      <c r="GV172" s="119"/>
      <c r="GW172" s="119"/>
      <c r="GX172" s="119"/>
      <c r="GY172" s="119"/>
      <c r="GZ172" s="119"/>
      <c r="HA172" s="119"/>
      <c r="HB172" s="119"/>
      <c r="HC172" s="119"/>
      <c r="HD172" s="119"/>
      <c r="HE172" s="119"/>
      <c r="HF172" s="119"/>
      <c r="HG172" s="119"/>
      <c r="HH172" s="119"/>
      <c r="HI172" s="119"/>
      <c r="HJ172" s="119"/>
      <c r="HK172" s="119"/>
      <c r="HL172" s="119"/>
      <c r="HM172" s="119"/>
      <c r="HN172" s="119"/>
      <c r="HO172" s="119"/>
      <c r="HP172" s="119"/>
      <c r="HQ172" s="119"/>
      <c r="HR172" s="119"/>
      <c r="HS172" s="119"/>
      <c r="HT172" s="119"/>
      <c r="HU172" s="119"/>
      <c r="HV172" s="119"/>
      <c r="HW172" s="119"/>
      <c r="HX172" s="119"/>
      <c r="HY172" s="119"/>
      <c r="HZ172" s="119"/>
      <c r="IA172" s="119"/>
      <c r="IB172" s="119"/>
      <c r="IC172" s="119"/>
      <c r="ID172" s="119"/>
      <c r="IE172" s="119"/>
      <c r="IF172" s="119"/>
      <c r="IG172" s="119"/>
      <c r="IH172" s="119"/>
      <c r="II172" s="119"/>
      <c r="IJ172" s="119"/>
      <c r="IK172" s="119"/>
      <c r="IL172" s="119"/>
      <c r="IM172" s="119"/>
      <c r="IN172" s="119"/>
      <c r="IO172" s="119"/>
      <c r="IP172" s="119"/>
      <c r="IQ172" s="119"/>
      <c r="IR172" s="119"/>
      <c r="IS172" s="119"/>
      <c r="IT172" s="119"/>
      <c r="IU172" s="119"/>
      <c r="IV172" s="119"/>
      <c r="IW172" s="119"/>
      <c r="IX172" s="119"/>
      <c r="IY172" s="119"/>
      <c r="IZ172" s="119"/>
      <c r="JA172" s="119"/>
      <c r="JB172" s="119"/>
      <c r="JC172" s="119"/>
      <c r="JD172" s="119"/>
      <c r="JE172" s="119"/>
      <c r="JF172" s="119"/>
      <c r="JG172" s="119"/>
    </row>
    <row r="173" spans="1:267" ht="63.75" customHeight="1" x14ac:dyDescent="0.2">
      <c r="A173" s="353">
        <v>100</v>
      </c>
      <c r="B173" s="353" t="s">
        <v>649</v>
      </c>
      <c r="C173" s="353" t="s">
        <v>49</v>
      </c>
      <c r="D173" s="354" t="s">
        <v>666</v>
      </c>
      <c r="E173" s="353">
        <v>1242</v>
      </c>
      <c r="F173" s="313" t="s">
        <v>667</v>
      </c>
      <c r="G173" s="354" t="s">
        <v>35</v>
      </c>
      <c r="H173" s="385" t="s">
        <v>45</v>
      </c>
      <c r="I173" s="354" t="s">
        <v>35</v>
      </c>
      <c r="J173" s="353" t="s">
        <v>49</v>
      </c>
      <c r="K173" s="354" t="s">
        <v>35</v>
      </c>
      <c r="L173" s="374">
        <v>115</v>
      </c>
      <c r="M173" s="354" t="s">
        <v>31</v>
      </c>
      <c r="N173" s="470">
        <v>183271.77</v>
      </c>
      <c r="O173" s="368">
        <v>44277</v>
      </c>
      <c r="P173" s="368">
        <v>44337</v>
      </c>
      <c r="Q173" s="290">
        <f t="shared" si="11"/>
        <v>889.6687864077669</v>
      </c>
      <c r="R173" s="369" t="s">
        <v>39</v>
      </c>
      <c r="S173" s="48">
        <v>206</v>
      </c>
      <c r="T173" s="468">
        <f>U173*100%/250076.07</f>
        <v>1</v>
      </c>
      <c r="U173" s="421">
        <v>250076.07</v>
      </c>
      <c r="V173" s="373" t="s">
        <v>668</v>
      </c>
      <c r="W173" s="373" t="s">
        <v>625</v>
      </c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19"/>
      <c r="BF173" s="119"/>
      <c r="BG173" s="119"/>
      <c r="BH173" s="119"/>
      <c r="BI173" s="119"/>
      <c r="BJ173" s="119"/>
      <c r="BK173" s="119"/>
      <c r="BL173" s="119"/>
      <c r="BM173" s="119"/>
      <c r="BN173" s="119"/>
      <c r="BO173" s="119"/>
      <c r="BP173" s="119"/>
      <c r="BQ173" s="119"/>
      <c r="BR173" s="119"/>
      <c r="BS173" s="119"/>
      <c r="BT173" s="119"/>
      <c r="BU173" s="119"/>
      <c r="BV173" s="119"/>
      <c r="BW173" s="119"/>
      <c r="BX173" s="119"/>
      <c r="BY173" s="119"/>
      <c r="BZ173" s="119"/>
      <c r="CA173" s="119"/>
      <c r="CB173" s="119"/>
      <c r="CC173" s="119"/>
      <c r="CD173" s="119"/>
      <c r="CE173" s="119"/>
      <c r="CF173" s="119"/>
      <c r="CG173" s="119"/>
      <c r="CH173" s="119"/>
      <c r="CI173" s="119"/>
      <c r="CJ173" s="119"/>
      <c r="CK173" s="119"/>
      <c r="CL173" s="119"/>
      <c r="CM173" s="119"/>
      <c r="CN173" s="119"/>
      <c r="CO173" s="119"/>
      <c r="CP173" s="119"/>
      <c r="CQ173" s="119"/>
      <c r="CR173" s="119"/>
      <c r="CS173" s="119"/>
      <c r="CT173" s="119"/>
      <c r="CU173" s="119"/>
      <c r="CV173" s="119"/>
      <c r="CW173" s="119"/>
      <c r="CX173" s="119"/>
      <c r="CY173" s="119"/>
      <c r="CZ173" s="119"/>
      <c r="DA173" s="119"/>
      <c r="DB173" s="119"/>
      <c r="DC173" s="119"/>
      <c r="DD173" s="119"/>
      <c r="DE173" s="119"/>
      <c r="DF173" s="119"/>
      <c r="DG173" s="119"/>
      <c r="DH173" s="119"/>
      <c r="DI173" s="119"/>
      <c r="DJ173" s="119"/>
      <c r="DK173" s="119"/>
      <c r="DL173" s="119"/>
      <c r="DM173" s="119"/>
      <c r="DN173" s="119"/>
      <c r="DO173" s="119"/>
      <c r="DP173" s="119"/>
      <c r="DQ173" s="119"/>
      <c r="DR173" s="119"/>
      <c r="DS173" s="119"/>
      <c r="DT173" s="119"/>
      <c r="DU173" s="119"/>
      <c r="DV173" s="119"/>
      <c r="DW173" s="119"/>
      <c r="DX173" s="119"/>
      <c r="DY173" s="119"/>
      <c r="DZ173" s="119"/>
      <c r="EA173" s="119"/>
      <c r="EB173" s="119"/>
      <c r="EC173" s="119"/>
      <c r="ED173" s="119"/>
      <c r="EE173" s="119"/>
      <c r="EF173" s="119"/>
      <c r="EG173" s="119"/>
      <c r="EH173" s="119"/>
      <c r="EI173" s="119"/>
      <c r="EJ173" s="119"/>
      <c r="EK173" s="119"/>
      <c r="EL173" s="119"/>
      <c r="EM173" s="119"/>
      <c r="EN173" s="119"/>
      <c r="EO173" s="119"/>
      <c r="EP173" s="119"/>
      <c r="EQ173" s="119"/>
      <c r="ER173" s="119"/>
      <c r="ES173" s="119"/>
      <c r="ET173" s="119"/>
      <c r="EU173" s="119"/>
      <c r="EV173" s="119"/>
      <c r="EW173" s="119"/>
      <c r="EX173" s="119"/>
      <c r="EY173" s="119"/>
      <c r="EZ173" s="119"/>
      <c r="FA173" s="119"/>
      <c r="FB173" s="119"/>
      <c r="FC173" s="119"/>
      <c r="FD173" s="119"/>
      <c r="FE173" s="119"/>
      <c r="FF173" s="119"/>
      <c r="FG173" s="119"/>
      <c r="FH173" s="119"/>
      <c r="FI173" s="119"/>
      <c r="FJ173" s="119"/>
      <c r="FK173" s="119"/>
      <c r="FL173" s="119"/>
      <c r="FM173" s="119"/>
      <c r="FN173" s="119"/>
      <c r="FO173" s="119"/>
      <c r="FP173" s="119"/>
      <c r="FQ173" s="119"/>
      <c r="FR173" s="119"/>
      <c r="FS173" s="119"/>
      <c r="FT173" s="119"/>
      <c r="FU173" s="119"/>
      <c r="FV173" s="119"/>
      <c r="FW173" s="119"/>
      <c r="FX173" s="119"/>
      <c r="FY173" s="119"/>
      <c r="FZ173" s="119"/>
      <c r="GA173" s="119"/>
      <c r="GB173" s="119"/>
      <c r="GC173" s="119"/>
      <c r="GD173" s="119"/>
      <c r="GE173" s="119"/>
      <c r="GF173" s="119"/>
      <c r="GG173" s="119"/>
      <c r="GH173" s="119"/>
      <c r="GI173" s="119"/>
      <c r="GJ173" s="119"/>
      <c r="GK173" s="119"/>
      <c r="GL173" s="119"/>
      <c r="GM173" s="119"/>
      <c r="GN173" s="119"/>
      <c r="GO173" s="119"/>
      <c r="GP173" s="119"/>
      <c r="GQ173" s="119"/>
      <c r="GR173" s="119"/>
      <c r="GS173" s="119"/>
      <c r="GT173" s="119"/>
      <c r="GU173" s="119"/>
      <c r="GV173" s="119"/>
      <c r="GW173" s="119"/>
      <c r="GX173" s="119"/>
      <c r="GY173" s="119"/>
      <c r="GZ173" s="119"/>
      <c r="HA173" s="119"/>
      <c r="HB173" s="119"/>
      <c r="HC173" s="119"/>
      <c r="HD173" s="119"/>
      <c r="HE173" s="119"/>
      <c r="HF173" s="119"/>
      <c r="HG173" s="119"/>
      <c r="HH173" s="119"/>
      <c r="HI173" s="119"/>
      <c r="HJ173" s="119"/>
      <c r="HK173" s="119"/>
      <c r="HL173" s="119"/>
      <c r="HM173" s="119"/>
      <c r="HN173" s="119"/>
      <c r="HO173" s="119"/>
      <c r="HP173" s="119"/>
      <c r="HQ173" s="119"/>
      <c r="HR173" s="119"/>
      <c r="HS173" s="119"/>
      <c r="HT173" s="119"/>
      <c r="HU173" s="119"/>
      <c r="HV173" s="119"/>
      <c r="HW173" s="119"/>
      <c r="HX173" s="119"/>
      <c r="HY173" s="119"/>
      <c r="HZ173" s="119"/>
      <c r="IA173" s="119"/>
      <c r="IB173" s="119"/>
      <c r="IC173" s="119"/>
      <c r="ID173" s="119"/>
      <c r="IE173" s="119"/>
      <c r="IF173" s="119"/>
      <c r="IG173" s="119"/>
      <c r="IH173" s="119"/>
      <c r="II173" s="119"/>
      <c r="IJ173" s="119"/>
      <c r="IK173" s="119"/>
      <c r="IL173" s="119"/>
      <c r="IM173" s="119"/>
      <c r="IN173" s="119"/>
      <c r="IO173" s="119"/>
      <c r="IP173" s="119"/>
      <c r="IQ173" s="119"/>
      <c r="IR173" s="119"/>
      <c r="IS173" s="119"/>
      <c r="IT173" s="119"/>
      <c r="IU173" s="119"/>
      <c r="IV173" s="119"/>
      <c r="IW173" s="119"/>
      <c r="IX173" s="119"/>
      <c r="IY173" s="119"/>
      <c r="IZ173" s="119"/>
      <c r="JA173" s="119"/>
      <c r="JB173" s="119"/>
      <c r="JC173" s="119"/>
      <c r="JD173" s="119"/>
      <c r="JE173" s="119"/>
      <c r="JF173" s="119"/>
      <c r="JG173" s="119"/>
    </row>
    <row r="174" spans="1:267" ht="63.75" customHeight="1" x14ac:dyDescent="0.2">
      <c r="A174" s="353"/>
      <c r="B174" s="353"/>
      <c r="C174" s="353"/>
      <c r="D174" s="354"/>
      <c r="E174" s="353"/>
      <c r="F174" s="313" t="s">
        <v>499</v>
      </c>
      <c r="G174" s="354"/>
      <c r="H174" s="385"/>
      <c r="I174" s="354"/>
      <c r="J174" s="353"/>
      <c r="K174" s="354"/>
      <c r="L174" s="374"/>
      <c r="M174" s="354"/>
      <c r="N174" s="470">
        <v>66804.3</v>
      </c>
      <c r="O174" s="368"/>
      <c r="P174" s="368"/>
      <c r="Q174" s="290">
        <f t="shared" si="11"/>
        <v>467.16293706293709</v>
      </c>
      <c r="R174" s="369"/>
      <c r="S174" s="48">
        <v>143</v>
      </c>
      <c r="T174" s="469"/>
      <c r="U174" s="392"/>
      <c r="V174" s="373"/>
      <c r="W174" s="373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  <c r="AV174" s="119"/>
      <c r="AW174" s="119"/>
      <c r="AX174" s="119"/>
      <c r="AY174" s="119"/>
      <c r="AZ174" s="119"/>
      <c r="BA174" s="119"/>
      <c r="BB174" s="119"/>
      <c r="BC174" s="119"/>
      <c r="BD174" s="119"/>
      <c r="BE174" s="119"/>
      <c r="BF174" s="119"/>
      <c r="BG174" s="119"/>
      <c r="BH174" s="119"/>
      <c r="BI174" s="119"/>
      <c r="BJ174" s="119"/>
      <c r="BK174" s="119"/>
      <c r="BL174" s="119"/>
      <c r="BM174" s="119"/>
      <c r="BN174" s="119"/>
      <c r="BO174" s="119"/>
      <c r="BP174" s="119"/>
      <c r="BQ174" s="119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19"/>
      <c r="CB174" s="119"/>
      <c r="CC174" s="119"/>
      <c r="CD174" s="119"/>
      <c r="CE174" s="119"/>
      <c r="CF174" s="119"/>
      <c r="CG174" s="119"/>
      <c r="CH174" s="119"/>
      <c r="CI174" s="119"/>
      <c r="CJ174" s="119"/>
      <c r="CK174" s="119"/>
      <c r="CL174" s="119"/>
      <c r="CM174" s="119"/>
      <c r="CN174" s="119"/>
      <c r="CO174" s="119"/>
      <c r="CP174" s="119"/>
      <c r="CQ174" s="119"/>
      <c r="CR174" s="119"/>
      <c r="CS174" s="119"/>
      <c r="CT174" s="119"/>
      <c r="CU174" s="119"/>
      <c r="CV174" s="119"/>
      <c r="CW174" s="119"/>
      <c r="CX174" s="119"/>
      <c r="CY174" s="119"/>
      <c r="CZ174" s="119"/>
      <c r="DA174" s="119"/>
      <c r="DB174" s="119"/>
      <c r="DC174" s="119"/>
      <c r="DD174" s="119"/>
      <c r="DE174" s="119"/>
      <c r="DF174" s="119"/>
      <c r="DG174" s="119"/>
      <c r="DH174" s="119"/>
      <c r="DI174" s="119"/>
      <c r="DJ174" s="119"/>
      <c r="DK174" s="119"/>
      <c r="DL174" s="119"/>
      <c r="DM174" s="119"/>
      <c r="DN174" s="119"/>
      <c r="DO174" s="119"/>
      <c r="DP174" s="119"/>
      <c r="DQ174" s="119"/>
      <c r="DR174" s="119"/>
      <c r="DS174" s="119"/>
      <c r="DT174" s="119"/>
      <c r="DU174" s="119"/>
      <c r="DV174" s="119"/>
      <c r="DW174" s="119"/>
      <c r="DX174" s="119"/>
      <c r="DY174" s="119"/>
      <c r="DZ174" s="119"/>
      <c r="EA174" s="119"/>
      <c r="EB174" s="119"/>
      <c r="EC174" s="119"/>
      <c r="ED174" s="119"/>
      <c r="EE174" s="119"/>
      <c r="EF174" s="119"/>
      <c r="EG174" s="119"/>
      <c r="EH174" s="119"/>
      <c r="EI174" s="119"/>
      <c r="EJ174" s="119"/>
      <c r="EK174" s="119"/>
      <c r="EL174" s="119"/>
      <c r="EM174" s="119"/>
      <c r="EN174" s="119"/>
      <c r="EO174" s="119"/>
      <c r="EP174" s="119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19"/>
      <c r="FA174" s="119"/>
      <c r="FB174" s="119"/>
      <c r="FC174" s="119"/>
      <c r="FD174" s="119"/>
      <c r="FE174" s="119"/>
      <c r="FF174" s="119"/>
      <c r="FG174" s="119"/>
      <c r="FH174" s="119"/>
      <c r="FI174" s="119"/>
      <c r="FJ174" s="119"/>
      <c r="FK174" s="119"/>
      <c r="FL174" s="119"/>
      <c r="FM174" s="119"/>
      <c r="FN174" s="119"/>
      <c r="FO174" s="119"/>
      <c r="FP174" s="119"/>
      <c r="FQ174" s="119"/>
      <c r="FR174" s="119"/>
      <c r="FS174" s="119"/>
      <c r="FT174" s="119"/>
      <c r="FU174" s="119"/>
      <c r="FV174" s="119"/>
      <c r="FW174" s="119"/>
      <c r="FX174" s="119"/>
      <c r="FY174" s="119"/>
      <c r="FZ174" s="119"/>
      <c r="GA174" s="119"/>
      <c r="GB174" s="119"/>
      <c r="GC174" s="119"/>
      <c r="GD174" s="119"/>
      <c r="GE174" s="119"/>
      <c r="GF174" s="119"/>
      <c r="GG174" s="119"/>
      <c r="GH174" s="119"/>
      <c r="GI174" s="119"/>
      <c r="GJ174" s="119"/>
      <c r="GK174" s="119"/>
      <c r="GL174" s="119"/>
      <c r="GM174" s="119"/>
      <c r="GN174" s="119"/>
      <c r="GO174" s="119"/>
      <c r="GP174" s="119"/>
      <c r="GQ174" s="119"/>
      <c r="GR174" s="119"/>
      <c r="GS174" s="119"/>
      <c r="GT174" s="119"/>
      <c r="GU174" s="119"/>
      <c r="GV174" s="119"/>
      <c r="GW174" s="119"/>
      <c r="GX174" s="119"/>
      <c r="GY174" s="119"/>
      <c r="GZ174" s="119"/>
      <c r="HA174" s="119"/>
      <c r="HB174" s="119"/>
      <c r="HC174" s="119"/>
      <c r="HD174" s="119"/>
      <c r="HE174" s="119"/>
      <c r="HF174" s="119"/>
      <c r="HG174" s="119"/>
      <c r="HH174" s="119"/>
      <c r="HI174" s="119"/>
      <c r="HJ174" s="119"/>
      <c r="HK174" s="119"/>
      <c r="HL174" s="119"/>
      <c r="HM174" s="119"/>
      <c r="HN174" s="119"/>
      <c r="HO174" s="119"/>
      <c r="HP174" s="119"/>
      <c r="HQ174" s="119"/>
      <c r="HR174" s="119"/>
      <c r="HS174" s="119"/>
      <c r="HT174" s="119"/>
      <c r="HU174" s="119"/>
      <c r="HV174" s="119"/>
      <c r="HW174" s="119"/>
      <c r="HX174" s="119"/>
      <c r="HY174" s="119"/>
      <c r="HZ174" s="119"/>
      <c r="IA174" s="119"/>
      <c r="IB174" s="119"/>
      <c r="IC174" s="119"/>
      <c r="ID174" s="119"/>
      <c r="IE174" s="119"/>
      <c r="IF174" s="119"/>
      <c r="IG174" s="119"/>
      <c r="IH174" s="119"/>
      <c r="II174" s="119"/>
      <c r="IJ174" s="119"/>
      <c r="IK174" s="119"/>
      <c r="IL174" s="119"/>
      <c r="IM174" s="119"/>
      <c r="IN174" s="119"/>
      <c r="IO174" s="119"/>
      <c r="IP174" s="119"/>
      <c r="IQ174" s="119"/>
      <c r="IR174" s="119"/>
      <c r="IS174" s="119"/>
      <c r="IT174" s="119"/>
      <c r="IU174" s="119"/>
      <c r="IV174" s="119"/>
      <c r="IW174" s="119"/>
      <c r="IX174" s="119"/>
      <c r="IY174" s="119"/>
      <c r="IZ174" s="119"/>
      <c r="JA174" s="119"/>
      <c r="JB174" s="119"/>
      <c r="JC174" s="119"/>
      <c r="JD174" s="119"/>
      <c r="JE174" s="119"/>
      <c r="JF174" s="119"/>
      <c r="JG174" s="119"/>
    </row>
    <row r="175" spans="1:267" ht="63.75" customHeight="1" x14ac:dyDescent="0.2">
      <c r="A175" s="281">
        <v>101</v>
      </c>
      <c r="B175" s="281" t="s">
        <v>649</v>
      </c>
      <c r="C175" s="281" t="s">
        <v>49</v>
      </c>
      <c r="D175" s="288" t="s">
        <v>669</v>
      </c>
      <c r="E175" s="281">
        <v>1243</v>
      </c>
      <c r="F175" s="313" t="s">
        <v>670</v>
      </c>
      <c r="G175" s="288" t="s">
        <v>37</v>
      </c>
      <c r="H175" s="302" t="s">
        <v>48</v>
      </c>
      <c r="I175" s="288" t="s">
        <v>37</v>
      </c>
      <c r="J175" s="281" t="s">
        <v>49</v>
      </c>
      <c r="K175" s="288" t="s">
        <v>37</v>
      </c>
      <c r="L175" s="282">
        <v>85</v>
      </c>
      <c r="M175" s="288" t="s">
        <v>31</v>
      </c>
      <c r="N175" s="470">
        <v>393217.16</v>
      </c>
      <c r="O175" s="284">
        <v>44291</v>
      </c>
      <c r="P175" s="284">
        <v>44365</v>
      </c>
      <c r="Q175" s="290">
        <f t="shared" si="11"/>
        <v>485.45328395061728</v>
      </c>
      <c r="R175" s="285" t="s">
        <v>39</v>
      </c>
      <c r="S175" s="48">
        <v>810</v>
      </c>
      <c r="T175" s="335">
        <f>U175*100%/N175</f>
        <v>1</v>
      </c>
      <c r="U175" s="68">
        <v>393217.16</v>
      </c>
      <c r="V175" s="280" t="s">
        <v>671</v>
      </c>
      <c r="W175" s="280" t="s">
        <v>672</v>
      </c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/>
      <c r="BI175" s="119"/>
      <c r="BJ175" s="119"/>
      <c r="BK175" s="119"/>
      <c r="BL175" s="119"/>
      <c r="BM175" s="119"/>
      <c r="BN175" s="119"/>
      <c r="BO175" s="119"/>
      <c r="BP175" s="119"/>
      <c r="BQ175" s="119"/>
      <c r="BR175" s="119"/>
      <c r="BS175" s="119"/>
      <c r="BT175" s="119"/>
      <c r="BU175" s="119"/>
      <c r="BV175" s="119"/>
      <c r="BW175" s="119"/>
      <c r="BX175" s="119"/>
      <c r="BY175" s="119"/>
      <c r="BZ175" s="119"/>
      <c r="CA175" s="119"/>
      <c r="CB175" s="119"/>
      <c r="CC175" s="119"/>
      <c r="CD175" s="119"/>
      <c r="CE175" s="119"/>
      <c r="CF175" s="119"/>
      <c r="CG175" s="119"/>
      <c r="CH175" s="119"/>
      <c r="CI175" s="119"/>
      <c r="CJ175" s="119"/>
      <c r="CK175" s="119"/>
      <c r="CL175" s="119"/>
      <c r="CM175" s="119"/>
      <c r="CN175" s="119"/>
      <c r="CO175" s="119"/>
      <c r="CP175" s="119"/>
      <c r="CQ175" s="119"/>
      <c r="CR175" s="119"/>
      <c r="CS175" s="119"/>
      <c r="CT175" s="119"/>
      <c r="CU175" s="119"/>
      <c r="CV175" s="119"/>
      <c r="CW175" s="119"/>
      <c r="CX175" s="119"/>
      <c r="CY175" s="119"/>
      <c r="CZ175" s="119"/>
      <c r="DA175" s="119"/>
      <c r="DB175" s="119"/>
      <c r="DC175" s="119"/>
      <c r="DD175" s="119"/>
      <c r="DE175" s="119"/>
      <c r="DF175" s="119"/>
      <c r="DG175" s="119"/>
      <c r="DH175" s="119"/>
      <c r="DI175" s="119"/>
      <c r="DJ175" s="119"/>
      <c r="DK175" s="119"/>
      <c r="DL175" s="119"/>
      <c r="DM175" s="119"/>
      <c r="DN175" s="119"/>
      <c r="DO175" s="119"/>
      <c r="DP175" s="119"/>
      <c r="DQ175" s="119"/>
      <c r="DR175" s="119"/>
      <c r="DS175" s="119"/>
      <c r="DT175" s="119"/>
      <c r="DU175" s="119"/>
      <c r="DV175" s="119"/>
      <c r="DW175" s="119"/>
      <c r="DX175" s="119"/>
      <c r="DY175" s="119"/>
      <c r="DZ175" s="119"/>
      <c r="EA175" s="119"/>
      <c r="EB175" s="119"/>
      <c r="EC175" s="119"/>
      <c r="ED175" s="119"/>
      <c r="EE175" s="119"/>
      <c r="EF175" s="119"/>
      <c r="EG175" s="119"/>
      <c r="EH175" s="119"/>
      <c r="EI175" s="119"/>
      <c r="EJ175" s="119"/>
      <c r="EK175" s="119"/>
      <c r="EL175" s="119"/>
      <c r="EM175" s="119"/>
      <c r="EN175" s="119"/>
      <c r="EO175" s="119"/>
      <c r="EP175" s="119"/>
      <c r="EQ175" s="119"/>
      <c r="ER175" s="119"/>
      <c r="ES175" s="119"/>
      <c r="ET175" s="119"/>
      <c r="EU175" s="119"/>
      <c r="EV175" s="119"/>
      <c r="EW175" s="119"/>
      <c r="EX175" s="119"/>
      <c r="EY175" s="119"/>
      <c r="EZ175" s="119"/>
      <c r="FA175" s="119"/>
      <c r="FB175" s="119"/>
      <c r="FC175" s="119"/>
      <c r="FD175" s="119"/>
      <c r="FE175" s="119"/>
      <c r="FF175" s="119"/>
      <c r="FG175" s="119"/>
      <c r="FH175" s="119"/>
      <c r="FI175" s="119"/>
      <c r="FJ175" s="119"/>
      <c r="FK175" s="119"/>
      <c r="FL175" s="119"/>
      <c r="FM175" s="119"/>
      <c r="FN175" s="119"/>
      <c r="FO175" s="119"/>
      <c r="FP175" s="119"/>
      <c r="FQ175" s="119"/>
      <c r="FR175" s="119"/>
      <c r="FS175" s="119"/>
      <c r="FT175" s="119"/>
      <c r="FU175" s="119"/>
      <c r="FV175" s="119"/>
      <c r="FW175" s="119"/>
      <c r="FX175" s="119"/>
      <c r="FY175" s="119"/>
      <c r="FZ175" s="119"/>
      <c r="GA175" s="119"/>
      <c r="GB175" s="119"/>
      <c r="GC175" s="119"/>
      <c r="GD175" s="119"/>
      <c r="GE175" s="119"/>
      <c r="GF175" s="119"/>
      <c r="GG175" s="119"/>
      <c r="GH175" s="119"/>
      <c r="GI175" s="119"/>
      <c r="GJ175" s="119"/>
      <c r="GK175" s="119"/>
      <c r="GL175" s="119"/>
      <c r="GM175" s="119"/>
      <c r="GN175" s="119"/>
      <c r="GO175" s="119"/>
      <c r="GP175" s="119"/>
      <c r="GQ175" s="119"/>
      <c r="GR175" s="119"/>
      <c r="GS175" s="119"/>
      <c r="GT175" s="119"/>
      <c r="GU175" s="119"/>
      <c r="GV175" s="119"/>
      <c r="GW175" s="119"/>
      <c r="GX175" s="119"/>
      <c r="GY175" s="119"/>
      <c r="GZ175" s="119"/>
      <c r="HA175" s="119"/>
      <c r="HB175" s="119"/>
      <c r="HC175" s="119"/>
      <c r="HD175" s="119"/>
      <c r="HE175" s="119"/>
      <c r="HF175" s="119"/>
      <c r="HG175" s="119"/>
      <c r="HH175" s="119"/>
      <c r="HI175" s="119"/>
      <c r="HJ175" s="119"/>
      <c r="HK175" s="119"/>
      <c r="HL175" s="119"/>
      <c r="HM175" s="119"/>
      <c r="HN175" s="119"/>
      <c r="HO175" s="119"/>
      <c r="HP175" s="119"/>
      <c r="HQ175" s="119"/>
      <c r="HR175" s="119"/>
      <c r="HS175" s="119"/>
      <c r="HT175" s="119"/>
      <c r="HU175" s="119"/>
      <c r="HV175" s="119"/>
      <c r="HW175" s="119"/>
      <c r="HX175" s="119"/>
      <c r="HY175" s="119"/>
      <c r="HZ175" s="119"/>
      <c r="IA175" s="119"/>
      <c r="IB175" s="119"/>
      <c r="IC175" s="119"/>
      <c r="ID175" s="119"/>
      <c r="IE175" s="119"/>
      <c r="IF175" s="119"/>
      <c r="IG175" s="119"/>
      <c r="IH175" s="119"/>
      <c r="II175" s="119"/>
      <c r="IJ175" s="119"/>
      <c r="IK175" s="119"/>
      <c r="IL175" s="119"/>
      <c r="IM175" s="119"/>
      <c r="IN175" s="119"/>
      <c r="IO175" s="119"/>
      <c r="IP175" s="119"/>
      <c r="IQ175" s="119"/>
      <c r="IR175" s="119"/>
      <c r="IS175" s="119"/>
      <c r="IT175" s="119"/>
      <c r="IU175" s="119"/>
      <c r="IV175" s="119"/>
      <c r="IW175" s="119"/>
      <c r="IX175" s="119"/>
      <c r="IY175" s="119"/>
      <c r="IZ175" s="119"/>
      <c r="JA175" s="119"/>
      <c r="JB175" s="119"/>
      <c r="JC175" s="119"/>
      <c r="JD175" s="119"/>
      <c r="JE175" s="119"/>
      <c r="JF175" s="119"/>
      <c r="JG175" s="119"/>
    </row>
    <row r="176" spans="1:267" ht="63.75" customHeight="1" x14ac:dyDescent="0.2">
      <c r="A176" s="281">
        <v>102</v>
      </c>
      <c r="B176" s="281" t="s">
        <v>649</v>
      </c>
      <c r="C176" s="281" t="s">
        <v>49</v>
      </c>
      <c r="D176" s="288" t="s">
        <v>673</v>
      </c>
      <c r="E176" s="281">
        <v>1244</v>
      </c>
      <c r="F176" s="313" t="s">
        <v>674</v>
      </c>
      <c r="G176" s="288" t="s">
        <v>35</v>
      </c>
      <c r="H176" s="302" t="s">
        <v>45</v>
      </c>
      <c r="I176" s="288" t="s">
        <v>35</v>
      </c>
      <c r="J176" s="281" t="s">
        <v>49</v>
      </c>
      <c r="K176" s="288" t="s">
        <v>35</v>
      </c>
      <c r="L176" s="282">
        <v>165</v>
      </c>
      <c r="M176" s="288" t="s">
        <v>31</v>
      </c>
      <c r="N176" s="470">
        <v>206307.86</v>
      </c>
      <c r="O176" s="284">
        <v>44294</v>
      </c>
      <c r="P176" s="284">
        <v>44323</v>
      </c>
      <c r="Q176" s="290">
        <f t="shared" si="11"/>
        <v>1250.3506666666665</v>
      </c>
      <c r="R176" s="285" t="s">
        <v>39</v>
      </c>
      <c r="S176" s="48">
        <v>165</v>
      </c>
      <c r="T176" s="335">
        <f>U176*100%/N176</f>
        <v>1</v>
      </c>
      <c r="U176" s="68">
        <v>206307.86</v>
      </c>
      <c r="V176" s="280" t="s">
        <v>635</v>
      </c>
      <c r="W176" s="280" t="s">
        <v>636</v>
      </c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119"/>
      <c r="AR176" s="119"/>
      <c r="AS176" s="119"/>
      <c r="AT176" s="119"/>
      <c r="AU176" s="119"/>
      <c r="AV176" s="119"/>
      <c r="AW176" s="119"/>
      <c r="AX176" s="119"/>
      <c r="AY176" s="119"/>
      <c r="AZ176" s="119"/>
      <c r="BA176" s="119"/>
      <c r="BB176" s="119"/>
      <c r="BC176" s="119"/>
      <c r="BD176" s="119"/>
      <c r="BE176" s="119"/>
      <c r="BF176" s="119"/>
      <c r="BG176" s="119"/>
      <c r="BH176" s="119"/>
      <c r="BI176" s="119"/>
      <c r="BJ176" s="119"/>
      <c r="BK176" s="119"/>
      <c r="BL176" s="119"/>
      <c r="BM176" s="119"/>
      <c r="BN176" s="119"/>
      <c r="BO176" s="119"/>
      <c r="BP176" s="119"/>
      <c r="BQ176" s="119"/>
      <c r="BR176" s="119"/>
      <c r="BS176" s="119"/>
      <c r="BT176" s="119"/>
      <c r="BU176" s="119"/>
      <c r="BV176" s="119"/>
      <c r="BW176" s="119"/>
      <c r="BX176" s="119"/>
      <c r="BY176" s="119"/>
      <c r="BZ176" s="119"/>
      <c r="CA176" s="119"/>
      <c r="CB176" s="119"/>
      <c r="CC176" s="119"/>
      <c r="CD176" s="119"/>
      <c r="CE176" s="119"/>
      <c r="CF176" s="119"/>
      <c r="CG176" s="119"/>
      <c r="CH176" s="119"/>
      <c r="CI176" s="119"/>
      <c r="CJ176" s="119"/>
      <c r="CK176" s="119"/>
      <c r="CL176" s="119"/>
      <c r="CM176" s="119"/>
      <c r="CN176" s="119"/>
      <c r="CO176" s="119"/>
      <c r="CP176" s="119"/>
      <c r="CQ176" s="119"/>
      <c r="CR176" s="119"/>
      <c r="CS176" s="119"/>
      <c r="CT176" s="119"/>
      <c r="CU176" s="119"/>
      <c r="CV176" s="119"/>
      <c r="CW176" s="119"/>
      <c r="CX176" s="119"/>
      <c r="CY176" s="119"/>
      <c r="CZ176" s="119"/>
      <c r="DA176" s="119"/>
      <c r="DB176" s="119"/>
      <c r="DC176" s="119"/>
      <c r="DD176" s="119"/>
      <c r="DE176" s="119"/>
      <c r="DF176" s="119"/>
      <c r="DG176" s="119"/>
      <c r="DH176" s="119"/>
      <c r="DI176" s="119"/>
      <c r="DJ176" s="119"/>
      <c r="DK176" s="119"/>
      <c r="DL176" s="119"/>
      <c r="DM176" s="119"/>
      <c r="DN176" s="119"/>
      <c r="DO176" s="119"/>
      <c r="DP176" s="119"/>
      <c r="DQ176" s="119"/>
      <c r="DR176" s="119"/>
      <c r="DS176" s="119"/>
      <c r="DT176" s="119"/>
      <c r="DU176" s="119"/>
      <c r="DV176" s="119"/>
      <c r="DW176" s="119"/>
      <c r="DX176" s="119"/>
      <c r="DY176" s="119"/>
      <c r="DZ176" s="119"/>
      <c r="EA176" s="119"/>
      <c r="EB176" s="119"/>
      <c r="EC176" s="119"/>
      <c r="ED176" s="119"/>
      <c r="EE176" s="119"/>
      <c r="EF176" s="119"/>
      <c r="EG176" s="119"/>
      <c r="EH176" s="119"/>
      <c r="EI176" s="119"/>
      <c r="EJ176" s="119"/>
      <c r="EK176" s="119"/>
      <c r="EL176" s="119"/>
      <c r="EM176" s="119"/>
      <c r="EN176" s="119"/>
      <c r="EO176" s="119"/>
      <c r="EP176" s="119"/>
      <c r="EQ176" s="119"/>
      <c r="ER176" s="119"/>
      <c r="ES176" s="119"/>
      <c r="ET176" s="119"/>
      <c r="EU176" s="119"/>
      <c r="EV176" s="119"/>
      <c r="EW176" s="119"/>
      <c r="EX176" s="119"/>
      <c r="EY176" s="119"/>
      <c r="EZ176" s="119"/>
      <c r="FA176" s="119"/>
      <c r="FB176" s="119"/>
      <c r="FC176" s="119"/>
      <c r="FD176" s="119"/>
      <c r="FE176" s="119"/>
      <c r="FF176" s="119"/>
      <c r="FG176" s="119"/>
      <c r="FH176" s="119"/>
      <c r="FI176" s="119"/>
      <c r="FJ176" s="119"/>
      <c r="FK176" s="119"/>
      <c r="FL176" s="119"/>
      <c r="FM176" s="119"/>
      <c r="FN176" s="119"/>
      <c r="FO176" s="119"/>
      <c r="FP176" s="119"/>
      <c r="FQ176" s="119"/>
      <c r="FR176" s="119"/>
      <c r="FS176" s="119"/>
      <c r="FT176" s="119"/>
      <c r="FU176" s="119"/>
      <c r="FV176" s="119"/>
      <c r="FW176" s="119"/>
      <c r="FX176" s="119"/>
      <c r="FY176" s="119"/>
      <c r="FZ176" s="119"/>
      <c r="GA176" s="119"/>
      <c r="GB176" s="119"/>
      <c r="GC176" s="119"/>
      <c r="GD176" s="119"/>
      <c r="GE176" s="119"/>
      <c r="GF176" s="119"/>
      <c r="GG176" s="119"/>
      <c r="GH176" s="119"/>
      <c r="GI176" s="119"/>
      <c r="GJ176" s="119"/>
      <c r="GK176" s="119"/>
      <c r="GL176" s="119"/>
      <c r="GM176" s="119"/>
      <c r="GN176" s="119"/>
      <c r="GO176" s="119"/>
      <c r="GP176" s="119"/>
      <c r="GQ176" s="119"/>
      <c r="GR176" s="119"/>
      <c r="GS176" s="119"/>
      <c r="GT176" s="119"/>
      <c r="GU176" s="119"/>
      <c r="GV176" s="119"/>
      <c r="GW176" s="119"/>
      <c r="GX176" s="119"/>
      <c r="GY176" s="119"/>
      <c r="GZ176" s="119"/>
      <c r="HA176" s="119"/>
      <c r="HB176" s="119"/>
      <c r="HC176" s="119"/>
      <c r="HD176" s="119"/>
      <c r="HE176" s="119"/>
      <c r="HF176" s="119"/>
      <c r="HG176" s="119"/>
      <c r="HH176" s="119"/>
      <c r="HI176" s="119"/>
      <c r="HJ176" s="119"/>
      <c r="HK176" s="119"/>
      <c r="HL176" s="119"/>
      <c r="HM176" s="119"/>
      <c r="HN176" s="119"/>
      <c r="HO176" s="119"/>
      <c r="HP176" s="119"/>
      <c r="HQ176" s="119"/>
      <c r="HR176" s="119"/>
      <c r="HS176" s="119"/>
      <c r="HT176" s="119"/>
      <c r="HU176" s="119"/>
      <c r="HV176" s="119"/>
      <c r="HW176" s="119"/>
      <c r="HX176" s="119"/>
      <c r="HY176" s="119"/>
      <c r="HZ176" s="119"/>
      <c r="IA176" s="119"/>
      <c r="IB176" s="119"/>
      <c r="IC176" s="119"/>
      <c r="ID176" s="119"/>
      <c r="IE176" s="119"/>
      <c r="IF176" s="119"/>
      <c r="IG176" s="119"/>
      <c r="IH176" s="119"/>
      <c r="II176" s="119"/>
      <c r="IJ176" s="119"/>
      <c r="IK176" s="119"/>
      <c r="IL176" s="119"/>
      <c r="IM176" s="119"/>
      <c r="IN176" s="119"/>
      <c r="IO176" s="119"/>
      <c r="IP176" s="119"/>
      <c r="IQ176" s="119"/>
      <c r="IR176" s="119"/>
      <c r="IS176" s="119"/>
      <c r="IT176" s="119"/>
      <c r="IU176" s="119"/>
      <c r="IV176" s="119"/>
      <c r="IW176" s="119"/>
      <c r="IX176" s="119"/>
      <c r="IY176" s="119"/>
      <c r="IZ176" s="119"/>
      <c r="JA176" s="119"/>
      <c r="JB176" s="119"/>
      <c r="JC176" s="119"/>
      <c r="JD176" s="119"/>
      <c r="JE176" s="119"/>
      <c r="JF176" s="119"/>
      <c r="JG176" s="119"/>
    </row>
    <row r="177" spans="1:23" ht="63.75" customHeight="1" x14ac:dyDescent="0.2">
      <c r="A177" s="353">
        <v>103</v>
      </c>
      <c r="B177" s="353" t="s">
        <v>649</v>
      </c>
      <c r="C177" s="353" t="s">
        <v>49</v>
      </c>
      <c r="D177" s="354" t="s">
        <v>675</v>
      </c>
      <c r="E177" s="353">
        <v>1245</v>
      </c>
      <c r="F177" s="313" t="s">
        <v>676</v>
      </c>
      <c r="G177" s="354" t="s">
        <v>33</v>
      </c>
      <c r="H177" s="385" t="s">
        <v>55</v>
      </c>
      <c r="I177" s="354" t="s">
        <v>33</v>
      </c>
      <c r="J177" s="353" t="s">
        <v>49</v>
      </c>
      <c r="K177" s="354" t="s">
        <v>33</v>
      </c>
      <c r="L177" s="370">
        <v>185</v>
      </c>
      <c r="M177" s="354" t="s">
        <v>31</v>
      </c>
      <c r="N177" s="470">
        <v>93352.55</v>
      </c>
      <c r="O177" s="368">
        <v>44312</v>
      </c>
      <c r="P177" s="368">
        <v>44365</v>
      </c>
      <c r="Q177" s="290">
        <f t="shared" si="11"/>
        <v>1333.6078571428573</v>
      </c>
      <c r="R177" s="369" t="s">
        <v>39</v>
      </c>
      <c r="S177" s="48">
        <v>70</v>
      </c>
      <c r="T177" s="468">
        <f>U177*100%/121500.56</f>
        <v>1</v>
      </c>
      <c r="U177" s="421">
        <v>121500.56</v>
      </c>
      <c r="V177" s="373" t="s">
        <v>677</v>
      </c>
      <c r="W177" s="373" t="s">
        <v>678</v>
      </c>
    </row>
    <row r="178" spans="1:23" ht="63.75" customHeight="1" x14ac:dyDescent="0.2">
      <c r="A178" s="353"/>
      <c r="B178" s="353"/>
      <c r="C178" s="353"/>
      <c r="D178" s="354"/>
      <c r="E178" s="353"/>
      <c r="F178" s="313" t="s">
        <v>679</v>
      </c>
      <c r="G178" s="354"/>
      <c r="H178" s="385"/>
      <c r="I178" s="354"/>
      <c r="J178" s="353"/>
      <c r="K178" s="354"/>
      <c r="L178" s="370"/>
      <c r="M178" s="354"/>
      <c r="N178" s="470">
        <v>28148.01</v>
      </c>
      <c r="O178" s="368"/>
      <c r="P178" s="368"/>
      <c r="Q178" s="290">
        <f t="shared" si="11"/>
        <v>305.9566304347826</v>
      </c>
      <c r="R178" s="369"/>
      <c r="S178" s="48">
        <v>92</v>
      </c>
      <c r="T178" s="469"/>
      <c r="U178" s="392"/>
      <c r="V178" s="373"/>
      <c r="W178" s="373"/>
    </row>
    <row r="179" spans="1:23" ht="63.75" customHeight="1" x14ac:dyDescent="0.2">
      <c r="A179" s="281">
        <v>104</v>
      </c>
      <c r="B179" s="281" t="s">
        <v>649</v>
      </c>
      <c r="C179" s="281" t="s">
        <v>49</v>
      </c>
      <c r="D179" s="288" t="s">
        <v>680</v>
      </c>
      <c r="E179" s="281">
        <v>1246</v>
      </c>
      <c r="F179" s="313" t="s">
        <v>681</v>
      </c>
      <c r="G179" s="288" t="s">
        <v>33</v>
      </c>
      <c r="H179" s="302" t="s">
        <v>55</v>
      </c>
      <c r="I179" s="288" t="s">
        <v>33</v>
      </c>
      <c r="J179" s="281" t="s">
        <v>49</v>
      </c>
      <c r="K179" s="288" t="s">
        <v>33</v>
      </c>
      <c r="L179" s="282">
        <v>250</v>
      </c>
      <c r="M179" s="288" t="s">
        <v>31</v>
      </c>
      <c r="N179" s="470">
        <v>648016.12</v>
      </c>
      <c r="O179" s="284">
        <v>44298</v>
      </c>
      <c r="P179" s="284">
        <v>44347</v>
      </c>
      <c r="Q179" s="290">
        <f t="shared" si="11"/>
        <v>540.0134333333333</v>
      </c>
      <c r="R179" s="285" t="s">
        <v>39</v>
      </c>
      <c r="S179" s="48">
        <v>1200</v>
      </c>
      <c r="T179" s="335">
        <f>U179*100%/N179</f>
        <v>1</v>
      </c>
      <c r="U179" s="68">
        <v>648016.12</v>
      </c>
      <c r="V179" s="280" t="s">
        <v>682</v>
      </c>
      <c r="W179" s="280" t="s">
        <v>683</v>
      </c>
    </row>
    <row r="180" spans="1:23" ht="63.75" customHeight="1" x14ac:dyDescent="0.2">
      <c r="A180" s="353">
        <v>105</v>
      </c>
      <c r="B180" s="353" t="s">
        <v>649</v>
      </c>
      <c r="C180" s="353" t="s">
        <v>49</v>
      </c>
      <c r="D180" s="354" t="s">
        <v>684</v>
      </c>
      <c r="E180" s="353">
        <v>1247</v>
      </c>
      <c r="F180" s="313" t="s">
        <v>685</v>
      </c>
      <c r="G180" s="354" t="s">
        <v>33</v>
      </c>
      <c r="H180" s="385" t="s">
        <v>48</v>
      </c>
      <c r="I180" s="354" t="s">
        <v>33</v>
      </c>
      <c r="J180" s="353" t="s">
        <v>49</v>
      </c>
      <c r="K180" s="354" t="s">
        <v>33</v>
      </c>
      <c r="L180" s="370">
        <v>260</v>
      </c>
      <c r="M180" s="354" t="s">
        <v>31</v>
      </c>
      <c r="N180" s="470">
        <v>339877.82</v>
      </c>
      <c r="O180" s="368">
        <v>44294</v>
      </c>
      <c r="P180" s="368">
        <v>44365</v>
      </c>
      <c r="Q180" s="290">
        <f t="shared" si="11"/>
        <v>896.77525065963061</v>
      </c>
      <c r="R180" s="369" t="s">
        <v>39</v>
      </c>
      <c r="S180" s="48">
        <v>379</v>
      </c>
      <c r="T180" s="468">
        <f>U180*100%/548857.54</f>
        <v>1</v>
      </c>
      <c r="U180" s="421">
        <v>548857.54</v>
      </c>
      <c r="V180" s="373" t="s">
        <v>686</v>
      </c>
      <c r="W180" s="373" t="s">
        <v>687</v>
      </c>
    </row>
    <row r="181" spans="1:23" ht="63.75" customHeight="1" x14ac:dyDescent="0.2">
      <c r="A181" s="353"/>
      <c r="B181" s="353"/>
      <c r="C181" s="353"/>
      <c r="D181" s="354"/>
      <c r="E181" s="353"/>
      <c r="F181" s="313" t="s">
        <v>688</v>
      </c>
      <c r="G181" s="354"/>
      <c r="H181" s="385"/>
      <c r="I181" s="354"/>
      <c r="J181" s="353"/>
      <c r="K181" s="354"/>
      <c r="L181" s="370"/>
      <c r="M181" s="354"/>
      <c r="N181" s="470">
        <v>208979.72</v>
      </c>
      <c r="O181" s="368"/>
      <c r="P181" s="368"/>
      <c r="Q181" s="290">
        <f t="shared" si="11"/>
        <v>788.60271698113206</v>
      </c>
      <c r="R181" s="369"/>
      <c r="S181" s="48">
        <v>265</v>
      </c>
      <c r="T181" s="469"/>
      <c r="U181" s="392"/>
      <c r="V181" s="373"/>
      <c r="W181" s="373"/>
    </row>
    <row r="182" spans="1:23" ht="63.75" customHeight="1" x14ac:dyDescent="0.2">
      <c r="A182" s="281">
        <v>106</v>
      </c>
      <c r="B182" s="281" t="s">
        <v>649</v>
      </c>
      <c r="C182" s="281" t="s">
        <v>49</v>
      </c>
      <c r="D182" s="288" t="s">
        <v>689</v>
      </c>
      <c r="E182" s="281">
        <v>1248</v>
      </c>
      <c r="F182" s="313" t="s">
        <v>690</v>
      </c>
      <c r="G182" s="288" t="s">
        <v>41</v>
      </c>
      <c r="H182" s="302" t="s">
        <v>45</v>
      </c>
      <c r="I182" s="288" t="s">
        <v>41</v>
      </c>
      <c r="J182" s="281" t="s">
        <v>49</v>
      </c>
      <c r="K182" s="288" t="s">
        <v>41</v>
      </c>
      <c r="L182" s="282">
        <v>2800</v>
      </c>
      <c r="M182" s="288" t="s">
        <v>31</v>
      </c>
      <c r="N182" s="470">
        <v>250000</v>
      </c>
      <c r="O182" s="284">
        <v>44340</v>
      </c>
      <c r="P182" s="284">
        <v>44386</v>
      </c>
      <c r="Q182" s="290">
        <f t="shared" si="11"/>
        <v>250000</v>
      </c>
      <c r="R182" s="285" t="s">
        <v>32</v>
      </c>
      <c r="S182" s="48">
        <v>1</v>
      </c>
      <c r="T182" s="335">
        <f t="shared" ref="T182:T186" si="13">U182*100%/N182</f>
        <v>0</v>
      </c>
      <c r="U182" s="68">
        <v>0</v>
      </c>
      <c r="V182" s="280" t="s">
        <v>691</v>
      </c>
      <c r="W182" s="280" t="s">
        <v>692</v>
      </c>
    </row>
    <row r="183" spans="1:23" ht="63.75" customHeight="1" x14ac:dyDescent="0.2">
      <c r="A183" s="281">
        <v>107</v>
      </c>
      <c r="B183" s="281" t="s">
        <v>649</v>
      </c>
      <c r="C183" s="281" t="s">
        <v>49</v>
      </c>
      <c r="D183" s="288" t="s">
        <v>693</v>
      </c>
      <c r="E183" s="281">
        <v>1249</v>
      </c>
      <c r="F183" s="313" t="s">
        <v>694</v>
      </c>
      <c r="G183" s="288" t="s">
        <v>41</v>
      </c>
      <c r="H183" s="302" t="s">
        <v>45</v>
      </c>
      <c r="I183" s="288" t="s">
        <v>41</v>
      </c>
      <c r="J183" s="281" t="s">
        <v>49</v>
      </c>
      <c r="K183" s="288" t="s">
        <v>41</v>
      </c>
      <c r="L183" s="282">
        <v>2800</v>
      </c>
      <c r="M183" s="288" t="s">
        <v>31</v>
      </c>
      <c r="N183" s="470">
        <v>897160</v>
      </c>
      <c r="O183" s="284">
        <v>44340</v>
      </c>
      <c r="P183" s="284">
        <v>44386</v>
      </c>
      <c r="Q183" s="290">
        <f t="shared" si="11"/>
        <v>407.8</v>
      </c>
      <c r="R183" s="285" t="s">
        <v>39</v>
      </c>
      <c r="S183" s="48">
        <v>2200</v>
      </c>
      <c r="T183" s="335">
        <f t="shared" si="13"/>
        <v>0</v>
      </c>
      <c r="U183" s="68">
        <v>0</v>
      </c>
      <c r="V183" s="280" t="s">
        <v>695</v>
      </c>
      <c r="W183" s="280" t="s">
        <v>696</v>
      </c>
    </row>
    <row r="184" spans="1:23" ht="63.75" customHeight="1" x14ac:dyDescent="0.2">
      <c r="A184" s="281">
        <v>108</v>
      </c>
      <c r="B184" s="281" t="s">
        <v>649</v>
      </c>
      <c r="C184" s="281" t="s">
        <v>49</v>
      </c>
      <c r="D184" s="288" t="s">
        <v>697</v>
      </c>
      <c r="E184" s="281">
        <v>1250</v>
      </c>
      <c r="F184" s="313" t="s">
        <v>698</v>
      </c>
      <c r="G184" s="288" t="s">
        <v>41</v>
      </c>
      <c r="H184" s="302" t="s">
        <v>36</v>
      </c>
      <c r="I184" s="288" t="s">
        <v>41</v>
      </c>
      <c r="J184" s="281" t="s">
        <v>49</v>
      </c>
      <c r="K184" s="288" t="s">
        <v>41</v>
      </c>
      <c r="L184" s="282">
        <v>185</v>
      </c>
      <c r="M184" s="288" t="s">
        <v>31</v>
      </c>
      <c r="N184" s="470">
        <v>464935.04</v>
      </c>
      <c r="O184" s="284">
        <v>44305</v>
      </c>
      <c r="P184" s="284">
        <v>44365</v>
      </c>
      <c r="Q184" s="290">
        <f t="shared" si="11"/>
        <v>1180.0381725888324</v>
      </c>
      <c r="R184" s="285" t="s">
        <v>39</v>
      </c>
      <c r="S184" s="48">
        <v>394</v>
      </c>
      <c r="T184" s="335">
        <f t="shared" si="13"/>
        <v>1</v>
      </c>
      <c r="U184" s="68">
        <v>464935.04</v>
      </c>
      <c r="V184" s="280" t="s">
        <v>699</v>
      </c>
      <c r="W184" s="280" t="s">
        <v>700</v>
      </c>
    </row>
    <row r="185" spans="1:23" ht="63.75" customHeight="1" x14ac:dyDescent="0.2">
      <c r="A185" s="281">
        <v>109</v>
      </c>
      <c r="B185" s="288" t="s">
        <v>701</v>
      </c>
      <c r="C185" s="281" t="s">
        <v>702</v>
      </c>
      <c r="D185" s="288" t="s">
        <v>703</v>
      </c>
      <c r="E185" s="296" t="s">
        <v>717</v>
      </c>
      <c r="F185" s="250" t="s">
        <v>705</v>
      </c>
      <c r="G185" s="288" t="s">
        <v>41</v>
      </c>
      <c r="H185" s="331" t="s">
        <v>45</v>
      </c>
      <c r="I185" s="288" t="s">
        <v>41</v>
      </c>
      <c r="J185" s="281" t="s">
        <v>702</v>
      </c>
      <c r="K185" s="288" t="s">
        <v>41</v>
      </c>
      <c r="L185" s="251">
        <v>1000</v>
      </c>
      <c r="M185" s="288" t="s">
        <v>31</v>
      </c>
      <c r="N185" s="466">
        <v>2991728.16</v>
      </c>
      <c r="O185" s="284">
        <v>44284</v>
      </c>
      <c r="P185" s="291">
        <v>44330</v>
      </c>
      <c r="Q185" s="290">
        <f t="shared" si="11"/>
        <v>268.07600000000002</v>
      </c>
      <c r="R185" s="285" t="s">
        <v>34</v>
      </c>
      <c r="S185" s="48">
        <v>11160</v>
      </c>
      <c r="T185" s="335">
        <f t="shared" si="13"/>
        <v>0.99999619617846547</v>
      </c>
      <c r="U185" s="294">
        <v>2991716.78</v>
      </c>
      <c r="V185" s="280" t="s">
        <v>706</v>
      </c>
      <c r="W185" s="280" t="s">
        <v>707</v>
      </c>
    </row>
    <row r="186" spans="1:23" ht="63.75" customHeight="1" thickBot="1" x14ac:dyDescent="0.25">
      <c r="A186" s="310">
        <v>110</v>
      </c>
      <c r="B186" s="315" t="s">
        <v>701</v>
      </c>
      <c r="C186" s="310" t="s">
        <v>702</v>
      </c>
      <c r="D186" s="315" t="s">
        <v>708</v>
      </c>
      <c r="E186" s="323" t="s">
        <v>718</v>
      </c>
      <c r="F186" s="276" t="s">
        <v>709</v>
      </c>
      <c r="G186" s="315" t="s">
        <v>41</v>
      </c>
      <c r="H186" s="103" t="s">
        <v>55</v>
      </c>
      <c r="I186" s="315" t="s">
        <v>41</v>
      </c>
      <c r="J186" s="310" t="s">
        <v>702</v>
      </c>
      <c r="K186" s="315" t="s">
        <v>41</v>
      </c>
      <c r="L186" s="341">
        <v>1000</v>
      </c>
      <c r="M186" s="315" t="s">
        <v>31</v>
      </c>
      <c r="N186" s="476">
        <v>1960477.9</v>
      </c>
      <c r="O186" s="322">
        <v>44284</v>
      </c>
      <c r="P186" s="325">
        <v>44330</v>
      </c>
      <c r="Q186" s="328">
        <f t="shared" si="11"/>
        <v>51.843921724183524</v>
      </c>
      <c r="R186" s="327" t="s">
        <v>34</v>
      </c>
      <c r="S186" s="113">
        <v>37815</v>
      </c>
      <c r="T186" s="342">
        <f t="shared" si="13"/>
        <v>0.99999741899666417</v>
      </c>
      <c r="U186" s="319">
        <v>1960472.84</v>
      </c>
      <c r="V186" s="320" t="s">
        <v>710</v>
      </c>
      <c r="W186" s="320" t="s">
        <v>711</v>
      </c>
    </row>
    <row r="187" spans="1:23" ht="24" customHeight="1" thickBot="1" x14ac:dyDescent="0.25">
      <c r="A187" s="449" t="s">
        <v>719</v>
      </c>
      <c r="B187" s="450"/>
      <c r="C187" s="450"/>
      <c r="D187" s="450"/>
      <c r="E187" s="450"/>
      <c r="F187" s="450"/>
      <c r="G187" s="450"/>
      <c r="H187" s="450"/>
      <c r="I187" s="450"/>
      <c r="J187" s="450"/>
      <c r="K187" s="450"/>
      <c r="L187" s="450"/>
      <c r="M187" s="450"/>
      <c r="N187" s="450"/>
      <c r="O187" s="450"/>
      <c r="P187" s="450"/>
      <c r="Q187" s="450"/>
      <c r="R187" s="450"/>
      <c r="S187" s="450"/>
      <c r="T187" s="450"/>
      <c r="U187" s="450"/>
      <c r="V187" s="450"/>
      <c r="W187" s="451"/>
    </row>
    <row r="188" spans="1:23" ht="57.75" customHeight="1" x14ac:dyDescent="0.2">
      <c r="A188" s="381">
        <v>111</v>
      </c>
      <c r="B188" s="381" t="s">
        <v>720</v>
      </c>
      <c r="C188" s="382" t="s">
        <v>47</v>
      </c>
      <c r="D188" s="382" t="s">
        <v>721</v>
      </c>
      <c r="E188" s="383" t="s">
        <v>722</v>
      </c>
      <c r="F188" s="312" t="s">
        <v>723</v>
      </c>
      <c r="G188" s="382" t="s">
        <v>724</v>
      </c>
      <c r="H188" s="382" t="s">
        <v>48</v>
      </c>
      <c r="I188" s="382" t="s">
        <v>725</v>
      </c>
      <c r="J188" s="382" t="s">
        <v>47</v>
      </c>
      <c r="K188" s="382" t="s">
        <v>33</v>
      </c>
      <c r="L188" s="394">
        <v>260</v>
      </c>
      <c r="M188" s="477" t="s">
        <v>31</v>
      </c>
      <c r="N188" s="474">
        <v>1685721.12</v>
      </c>
      <c r="O188" s="396">
        <v>44294</v>
      </c>
      <c r="P188" s="409">
        <v>44365</v>
      </c>
      <c r="Q188" s="329">
        <f t="shared" ref="Q188:Q214" si="14">N188/S188</f>
        <v>1141.3142315504401</v>
      </c>
      <c r="R188" s="303" t="s">
        <v>34</v>
      </c>
      <c r="S188" s="128">
        <v>1477</v>
      </c>
      <c r="T188" s="464">
        <f>U188*100%/2048405.42</f>
        <v>1</v>
      </c>
      <c r="U188" s="422">
        <v>2048405.42</v>
      </c>
      <c r="V188" s="485" t="s">
        <v>686</v>
      </c>
      <c r="W188" s="393" t="s">
        <v>687</v>
      </c>
    </row>
    <row r="189" spans="1:23" ht="59.25" customHeight="1" x14ac:dyDescent="0.2">
      <c r="A189" s="353"/>
      <c r="B189" s="353"/>
      <c r="C189" s="354"/>
      <c r="D189" s="354"/>
      <c r="E189" s="356"/>
      <c r="F189" s="313" t="s">
        <v>555</v>
      </c>
      <c r="G189" s="354"/>
      <c r="H189" s="354"/>
      <c r="I189" s="354"/>
      <c r="J189" s="354"/>
      <c r="K189" s="354"/>
      <c r="L189" s="374"/>
      <c r="M189" s="478"/>
      <c r="N189" s="466">
        <v>243821.15</v>
      </c>
      <c r="O189" s="368"/>
      <c r="P189" s="371"/>
      <c r="Q189" s="290">
        <f t="shared" si="14"/>
        <v>515.47811839323469</v>
      </c>
      <c r="R189" s="285" t="s">
        <v>34</v>
      </c>
      <c r="S189" s="48">
        <v>473</v>
      </c>
      <c r="T189" s="464"/>
      <c r="U189" s="422"/>
      <c r="V189" s="486"/>
      <c r="W189" s="373"/>
    </row>
    <row r="190" spans="1:23" ht="39" customHeight="1" x14ac:dyDescent="0.2">
      <c r="A190" s="353"/>
      <c r="B190" s="353"/>
      <c r="C190" s="354"/>
      <c r="D190" s="354"/>
      <c r="E190" s="356"/>
      <c r="F190" s="313" t="s">
        <v>726</v>
      </c>
      <c r="G190" s="354"/>
      <c r="H190" s="354"/>
      <c r="I190" s="354"/>
      <c r="J190" s="354"/>
      <c r="K190" s="354"/>
      <c r="L190" s="374"/>
      <c r="M190" s="478"/>
      <c r="N190" s="466">
        <v>118863.15</v>
      </c>
      <c r="O190" s="368"/>
      <c r="P190" s="371"/>
      <c r="Q190" s="290">
        <f t="shared" si="14"/>
        <v>59431.574999999997</v>
      </c>
      <c r="R190" s="285" t="s">
        <v>32</v>
      </c>
      <c r="S190" s="48">
        <v>2</v>
      </c>
      <c r="T190" s="469"/>
      <c r="U190" s="392"/>
      <c r="V190" s="486"/>
      <c r="W190" s="373"/>
    </row>
    <row r="191" spans="1:23" ht="39" customHeight="1" x14ac:dyDescent="0.2">
      <c r="A191" s="353">
        <v>112</v>
      </c>
      <c r="B191" s="353" t="s">
        <v>720</v>
      </c>
      <c r="C191" s="354" t="s">
        <v>47</v>
      </c>
      <c r="D191" s="354" t="s">
        <v>727</v>
      </c>
      <c r="E191" s="356" t="s">
        <v>728</v>
      </c>
      <c r="F191" s="313" t="s">
        <v>729</v>
      </c>
      <c r="G191" s="354" t="s">
        <v>53</v>
      </c>
      <c r="H191" s="354" t="s">
        <v>36</v>
      </c>
      <c r="I191" s="354" t="s">
        <v>35</v>
      </c>
      <c r="J191" s="354" t="s">
        <v>47</v>
      </c>
      <c r="K191" s="354" t="s">
        <v>35</v>
      </c>
      <c r="L191" s="374">
        <v>150</v>
      </c>
      <c r="M191" s="478" t="s">
        <v>31</v>
      </c>
      <c r="N191" s="466">
        <v>123339.26</v>
      </c>
      <c r="O191" s="368">
        <v>44305</v>
      </c>
      <c r="P191" s="371">
        <v>44330</v>
      </c>
      <c r="Q191" s="290">
        <f t="shared" si="14"/>
        <v>752.0686585365853</v>
      </c>
      <c r="R191" s="369" t="s">
        <v>39</v>
      </c>
      <c r="S191" s="48">
        <v>164</v>
      </c>
      <c r="T191" s="468">
        <f>U191*100%/206747.36</f>
        <v>1</v>
      </c>
      <c r="U191" s="421">
        <v>206747.36</v>
      </c>
      <c r="V191" s="486" t="s">
        <v>730</v>
      </c>
      <c r="W191" s="373" t="s">
        <v>731</v>
      </c>
    </row>
    <row r="192" spans="1:23" ht="39" customHeight="1" x14ac:dyDescent="0.2">
      <c r="A192" s="353"/>
      <c r="B192" s="353"/>
      <c r="C192" s="354"/>
      <c r="D192" s="354"/>
      <c r="E192" s="356"/>
      <c r="F192" s="313" t="s">
        <v>732</v>
      </c>
      <c r="G192" s="354"/>
      <c r="H192" s="354"/>
      <c r="I192" s="354"/>
      <c r="J192" s="354"/>
      <c r="K192" s="354"/>
      <c r="L192" s="374"/>
      <c r="M192" s="478"/>
      <c r="N192" s="466">
        <v>83408.100000000006</v>
      </c>
      <c r="O192" s="368"/>
      <c r="P192" s="371"/>
      <c r="Q192" s="290">
        <f t="shared" si="14"/>
        <v>1004.9168674698795</v>
      </c>
      <c r="R192" s="369"/>
      <c r="S192" s="48">
        <v>83</v>
      </c>
      <c r="T192" s="469"/>
      <c r="U192" s="392"/>
      <c r="V192" s="486"/>
      <c r="W192" s="373"/>
    </row>
    <row r="193" spans="1:23" ht="39" customHeight="1" x14ac:dyDescent="0.2">
      <c r="A193" s="353">
        <v>113</v>
      </c>
      <c r="B193" s="353" t="s">
        <v>720</v>
      </c>
      <c r="C193" s="354" t="s">
        <v>47</v>
      </c>
      <c r="D193" s="354" t="s">
        <v>733</v>
      </c>
      <c r="E193" s="356" t="s">
        <v>734</v>
      </c>
      <c r="F193" s="313" t="s">
        <v>735</v>
      </c>
      <c r="G193" s="353" t="s">
        <v>52</v>
      </c>
      <c r="H193" s="354" t="s">
        <v>45</v>
      </c>
      <c r="I193" s="354" t="s">
        <v>273</v>
      </c>
      <c r="J193" s="354" t="s">
        <v>47</v>
      </c>
      <c r="K193" s="354" t="s">
        <v>41</v>
      </c>
      <c r="L193" s="374">
        <v>85</v>
      </c>
      <c r="M193" s="479" t="s">
        <v>31</v>
      </c>
      <c r="N193" s="466">
        <v>157746.98000000001</v>
      </c>
      <c r="O193" s="368">
        <v>44305</v>
      </c>
      <c r="P193" s="371">
        <v>44358</v>
      </c>
      <c r="Q193" s="290">
        <f t="shared" si="14"/>
        <v>534.73552542372886</v>
      </c>
      <c r="R193" s="285" t="s">
        <v>34</v>
      </c>
      <c r="S193" s="48">
        <v>295</v>
      </c>
      <c r="T193" s="468">
        <f>U193*100%/360013.71</f>
        <v>1</v>
      </c>
      <c r="U193" s="421">
        <v>360013.71</v>
      </c>
      <c r="V193" s="486" t="s">
        <v>736</v>
      </c>
      <c r="W193" s="373" t="s">
        <v>737</v>
      </c>
    </row>
    <row r="194" spans="1:23" ht="39" customHeight="1" x14ac:dyDescent="0.2">
      <c r="A194" s="353"/>
      <c r="B194" s="353"/>
      <c r="C194" s="354"/>
      <c r="D194" s="354"/>
      <c r="E194" s="356"/>
      <c r="F194" s="313" t="s">
        <v>738</v>
      </c>
      <c r="G194" s="353"/>
      <c r="H194" s="354"/>
      <c r="I194" s="354"/>
      <c r="J194" s="354"/>
      <c r="K194" s="354"/>
      <c r="L194" s="374"/>
      <c r="M194" s="479"/>
      <c r="N194" s="466">
        <v>40058.800000000003</v>
      </c>
      <c r="O194" s="368"/>
      <c r="P194" s="371"/>
      <c r="Q194" s="290">
        <f t="shared" si="14"/>
        <v>435.42173913043479</v>
      </c>
      <c r="R194" s="285" t="s">
        <v>34</v>
      </c>
      <c r="S194" s="48">
        <v>92</v>
      </c>
      <c r="T194" s="464"/>
      <c r="U194" s="422"/>
      <c r="V194" s="486"/>
      <c r="W194" s="373"/>
    </row>
    <row r="195" spans="1:23" ht="39" customHeight="1" x14ac:dyDescent="0.2">
      <c r="A195" s="353"/>
      <c r="B195" s="353"/>
      <c r="C195" s="354"/>
      <c r="D195" s="354"/>
      <c r="E195" s="356"/>
      <c r="F195" s="313" t="s">
        <v>739</v>
      </c>
      <c r="G195" s="353"/>
      <c r="H195" s="354"/>
      <c r="I195" s="354"/>
      <c r="J195" s="354"/>
      <c r="K195" s="354"/>
      <c r="L195" s="374"/>
      <c r="M195" s="479"/>
      <c r="N195" s="466">
        <v>98792.73</v>
      </c>
      <c r="O195" s="368"/>
      <c r="P195" s="371"/>
      <c r="Q195" s="290">
        <f t="shared" si="14"/>
        <v>940.88314285714284</v>
      </c>
      <c r="R195" s="285" t="s">
        <v>39</v>
      </c>
      <c r="S195" s="48">
        <v>105</v>
      </c>
      <c r="T195" s="464"/>
      <c r="U195" s="422"/>
      <c r="V195" s="486"/>
      <c r="W195" s="373"/>
    </row>
    <row r="196" spans="1:23" ht="39" customHeight="1" x14ac:dyDescent="0.2">
      <c r="A196" s="353"/>
      <c r="B196" s="353"/>
      <c r="C196" s="354"/>
      <c r="D196" s="354"/>
      <c r="E196" s="356"/>
      <c r="F196" s="313" t="s">
        <v>444</v>
      </c>
      <c r="G196" s="353"/>
      <c r="H196" s="354"/>
      <c r="I196" s="354"/>
      <c r="J196" s="354"/>
      <c r="K196" s="354"/>
      <c r="L196" s="374"/>
      <c r="M196" s="479"/>
      <c r="N196" s="466">
        <v>63415.199999999997</v>
      </c>
      <c r="O196" s="368"/>
      <c r="P196" s="371"/>
      <c r="Q196" s="290">
        <f t="shared" si="14"/>
        <v>459.53043478260867</v>
      </c>
      <c r="R196" s="285" t="s">
        <v>39</v>
      </c>
      <c r="S196" s="48">
        <v>138</v>
      </c>
      <c r="T196" s="469"/>
      <c r="U196" s="392"/>
      <c r="V196" s="486"/>
      <c r="W196" s="373"/>
    </row>
    <row r="197" spans="1:23" ht="39" customHeight="1" x14ac:dyDescent="0.2">
      <c r="A197" s="353">
        <v>114</v>
      </c>
      <c r="B197" s="353" t="s">
        <v>720</v>
      </c>
      <c r="C197" s="354" t="s">
        <v>47</v>
      </c>
      <c r="D197" s="354" t="s">
        <v>740</v>
      </c>
      <c r="E197" s="356" t="s">
        <v>741</v>
      </c>
      <c r="F197" s="313" t="s">
        <v>742</v>
      </c>
      <c r="G197" s="353" t="s">
        <v>29</v>
      </c>
      <c r="H197" s="354" t="s">
        <v>45</v>
      </c>
      <c r="I197" s="354" t="s">
        <v>269</v>
      </c>
      <c r="J197" s="354" t="s">
        <v>47</v>
      </c>
      <c r="K197" s="354" t="s">
        <v>35</v>
      </c>
      <c r="L197" s="374">
        <v>125</v>
      </c>
      <c r="M197" s="479" t="s">
        <v>31</v>
      </c>
      <c r="N197" s="466">
        <v>201840</v>
      </c>
      <c r="O197" s="368">
        <v>44319</v>
      </c>
      <c r="P197" s="371">
        <v>44372</v>
      </c>
      <c r="Q197" s="290">
        <f t="shared" si="14"/>
        <v>168.2</v>
      </c>
      <c r="R197" s="285" t="s">
        <v>34</v>
      </c>
      <c r="S197" s="48">
        <v>1200</v>
      </c>
      <c r="T197" s="468">
        <f>U197*100%/336390.88</f>
        <v>1</v>
      </c>
      <c r="U197" s="421">
        <v>336390.88</v>
      </c>
      <c r="V197" s="486" t="s">
        <v>743</v>
      </c>
      <c r="W197" s="373" t="s">
        <v>744</v>
      </c>
    </row>
    <row r="198" spans="1:23" ht="39" customHeight="1" x14ac:dyDescent="0.2">
      <c r="A198" s="353"/>
      <c r="B198" s="353"/>
      <c r="C198" s="354"/>
      <c r="D198" s="354"/>
      <c r="E198" s="356"/>
      <c r="F198" s="313" t="s">
        <v>745</v>
      </c>
      <c r="G198" s="353"/>
      <c r="H198" s="354"/>
      <c r="I198" s="354"/>
      <c r="J198" s="354"/>
      <c r="K198" s="354"/>
      <c r="L198" s="374"/>
      <c r="M198" s="479"/>
      <c r="N198" s="466">
        <v>134550.88</v>
      </c>
      <c r="O198" s="368"/>
      <c r="P198" s="371"/>
      <c r="Q198" s="290">
        <f t="shared" si="14"/>
        <v>672.75440000000003</v>
      </c>
      <c r="R198" s="285" t="s">
        <v>39</v>
      </c>
      <c r="S198" s="48">
        <v>200</v>
      </c>
      <c r="T198" s="469"/>
      <c r="U198" s="392"/>
      <c r="V198" s="486"/>
      <c r="W198" s="373"/>
    </row>
    <row r="199" spans="1:23" ht="39" customHeight="1" x14ac:dyDescent="0.2">
      <c r="A199" s="281">
        <v>115</v>
      </c>
      <c r="B199" s="281" t="s">
        <v>720</v>
      </c>
      <c r="C199" s="288" t="s">
        <v>47</v>
      </c>
      <c r="D199" s="288" t="s">
        <v>746</v>
      </c>
      <c r="E199" s="296" t="s">
        <v>747</v>
      </c>
      <c r="F199" s="313" t="s">
        <v>748</v>
      </c>
      <c r="G199" s="281" t="s">
        <v>29</v>
      </c>
      <c r="H199" s="288" t="s">
        <v>45</v>
      </c>
      <c r="I199" s="288" t="s">
        <v>41</v>
      </c>
      <c r="J199" s="288" t="s">
        <v>47</v>
      </c>
      <c r="K199" s="288" t="s">
        <v>41</v>
      </c>
      <c r="L199" s="295">
        <v>45</v>
      </c>
      <c r="M199" s="480" t="s">
        <v>31</v>
      </c>
      <c r="N199" s="466">
        <v>61736.14</v>
      </c>
      <c r="O199" s="284">
        <v>44328</v>
      </c>
      <c r="P199" s="291">
        <v>44365</v>
      </c>
      <c r="Q199" s="290">
        <f t="shared" si="14"/>
        <v>1.4192216091954022</v>
      </c>
      <c r="R199" s="285" t="s">
        <v>32</v>
      </c>
      <c r="S199" s="48">
        <v>43500</v>
      </c>
      <c r="T199" s="335">
        <f>U199*100%/N199</f>
        <v>1</v>
      </c>
      <c r="U199" s="294">
        <v>61736.14</v>
      </c>
      <c r="V199" s="487" t="s">
        <v>749</v>
      </c>
      <c r="W199" s="334" t="s">
        <v>750</v>
      </c>
    </row>
    <row r="200" spans="1:23" ht="39" customHeight="1" x14ac:dyDescent="0.2">
      <c r="A200" s="353">
        <v>116</v>
      </c>
      <c r="B200" s="353" t="s">
        <v>720</v>
      </c>
      <c r="C200" s="288" t="s">
        <v>47</v>
      </c>
      <c r="D200" s="354" t="s">
        <v>751</v>
      </c>
      <c r="E200" s="356" t="s">
        <v>752</v>
      </c>
      <c r="F200" s="313" t="s">
        <v>753</v>
      </c>
      <c r="G200" s="353" t="s">
        <v>52</v>
      </c>
      <c r="H200" s="354" t="s">
        <v>43</v>
      </c>
      <c r="I200" s="354" t="s">
        <v>754</v>
      </c>
      <c r="J200" s="354" t="s">
        <v>47</v>
      </c>
      <c r="K200" s="354" t="s">
        <v>300</v>
      </c>
      <c r="L200" s="374">
        <v>95</v>
      </c>
      <c r="M200" s="479" t="s">
        <v>31</v>
      </c>
      <c r="N200" s="466">
        <v>492006.39</v>
      </c>
      <c r="O200" s="368">
        <v>44328</v>
      </c>
      <c r="P200" s="371">
        <v>44393</v>
      </c>
      <c r="Q200" s="290">
        <f t="shared" si="14"/>
        <v>878.58283928571427</v>
      </c>
      <c r="R200" s="285" t="s">
        <v>34</v>
      </c>
      <c r="S200" s="48">
        <v>560</v>
      </c>
      <c r="T200" s="468">
        <f>U200*100%/804185.36</f>
        <v>1</v>
      </c>
      <c r="U200" s="421">
        <v>804185.36</v>
      </c>
      <c r="V200" s="486" t="s">
        <v>755</v>
      </c>
      <c r="W200" s="373" t="s">
        <v>756</v>
      </c>
    </row>
    <row r="201" spans="1:23" ht="39" customHeight="1" x14ac:dyDescent="0.2">
      <c r="A201" s="353"/>
      <c r="B201" s="353"/>
      <c r="C201" s="288" t="s">
        <v>47</v>
      </c>
      <c r="D201" s="354"/>
      <c r="E201" s="356"/>
      <c r="F201" s="313" t="s">
        <v>757</v>
      </c>
      <c r="G201" s="353"/>
      <c r="H201" s="354"/>
      <c r="I201" s="354"/>
      <c r="J201" s="354"/>
      <c r="K201" s="354"/>
      <c r="L201" s="374"/>
      <c r="M201" s="479"/>
      <c r="N201" s="466">
        <v>75169.2</v>
      </c>
      <c r="O201" s="368"/>
      <c r="P201" s="371"/>
      <c r="Q201" s="290">
        <f t="shared" si="14"/>
        <v>536.92285714285708</v>
      </c>
      <c r="R201" s="285" t="s">
        <v>34</v>
      </c>
      <c r="S201" s="48">
        <v>140</v>
      </c>
      <c r="T201" s="464"/>
      <c r="U201" s="422"/>
      <c r="V201" s="486"/>
      <c r="W201" s="373"/>
    </row>
    <row r="202" spans="1:23" ht="39" customHeight="1" x14ac:dyDescent="0.2">
      <c r="A202" s="353"/>
      <c r="B202" s="353"/>
      <c r="C202" s="288" t="s">
        <v>47</v>
      </c>
      <c r="D202" s="354"/>
      <c r="E202" s="356"/>
      <c r="F202" s="313" t="s">
        <v>758</v>
      </c>
      <c r="G202" s="353"/>
      <c r="H202" s="354"/>
      <c r="I202" s="354"/>
      <c r="J202" s="354"/>
      <c r="K202" s="354"/>
      <c r="L202" s="374"/>
      <c r="M202" s="479"/>
      <c r="N202" s="466">
        <v>165573.79999999999</v>
      </c>
      <c r="O202" s="368"/>
      <c r="P202" s="371"/>
      <c r="Q202" s="290">
        <f t="shared" si="14"/>
        <v>919.85444444444443</v>
      </c>
      <c r="R202" s="285" t="s">
        <v>39</v>
      </c>
      <c r="S202" s="48">
        <v>180</v>
      </c>
      <c r="T202" s="464"/>
      <c r="U202" s="422"/>
      <c r="V202" s="486"/>
      <c r="W202" s="373"/>
    </row>
    <row r="203" spans="1:23" ht="39" customHeight="1" x14ac:dyDescent="0.2">
      <c r="A203" s="353"/>
      <c r="B203" s="353"/>
      <c r="C203" s="288" t="s">
        <v>47</v>
      </c>
      <c r="D203" s="354"/>
      <c r="E203" s="356"/>
      <c r="F203" s="313" t="s">
        <v>759</v>
      </c>
      <c r="G203" s="353"/>
      <c r="H203" s="354"/>
      <c r="I203" s="354"/>
      <c r="J203" s="354"/>
      <c r="K203" s="354"/>
      <c r="L203" s="374"/>
      <c r="M203" s="479"/>
      <c r="N203" s="466">
        <v>71435.97</v>
      </c>
      <c r="O203" s="368"/>
      <c r="P203" s="371"/>
      <c r="Q203" s="290">
        <f t="shared" si="14"/>
        <v>510.2569285714286</v>
      </c>
      <c r="R203" s="285" t="s">
        <v>39</v>
      </c>
      <c r="S203" s="48">
        <v>140</v>
      </c>
      <c r="T203" s="469"/>
      <c r="U203" s="392"/>
      <c r="V203" s="486"/>
      <c r="W203" s="373"/>
    </row>
    <row r="204" spans="1:23" ht="39" customHeight="1" x14ac:dyDescent="0.2">
      <c r="A204" s="287">
        <v>117</v>
      </c>
      <c r="B204" s="281" t="s">
        <v>720</v>
      </c>
      <c r="C204" s="288" t="s">
        <v>47</v>
      </c>
      <c r="D204" s="288" t="s">
        <v>760</v>
      </c>
      <c r="E204" s="296" t="s">
        <v>761</v>
      </c>
      <c r="F204" s="313" t="s">
        <v>762</v>
      </c>
      <c r="G204" s="287" t="s">
        <v>29</v>
      </c>
      <c r="H204" s="286" t="s">
        <v>45</v>
      </c>
      <c r="I204" s="288" t="s">
        <v>37</v>
      </c>
      <c r="J204" s="288" t="s">
        <v>47</v>
      </c>
      <c r="K204" s="288" t="s">
        <v>37</v>
      </c>
      <c r="L204" s="295">
        <v>650</v>
      </c>
      <c r="M204" s="481" t="s">
        <v>31</v>
      </c>
      <c r="N204" s="466">
        <v>474289.06</v>
      </c>
      <c r="O204" s="284">
        <v>44333</v>
      </c>
      <c r="P204" s="291">
        <v>44400</v>
      </c>
      <c r="Q204" s="290">
        <f t="shared" si="14"/>
        <v>474289.06</v>
      </c>
      <c r="R204" s="285" t="s">
        <v>32</v>
      </c>
      <c r="S204" s="48">
        <v>1</v>
      </c>
      <c r="T204" s="335">
        <f>U204*100%/N204</f>
        <v>1</v>
      </c>
      <c r="U204" s="294">
        <v>474289.06</v>
      </c>
      <c r="V204" s="487" t="s">
        <v>763</v>
      </c>
      <c r="W204" s="334" t="s">
        <v>764</v>
      </c>
    </row>
    <row r="205" spans="1:23" ht="39" customHeight="1" x14ac:dyDescent="0.2">
      <c r="A205" s="287">
        <v>118</v>
      </c>
      <c r="B205" s="281" t="s">
        <v>720</v>
      </c>
      <c r="C205" s="288" t="s">
        <v>47</v>
      </c>
      <c r="D205" s="288" t="s">
        <v>765</v>
      </c>
      <c r="E205" s="296" t="s">
        <v>766</v>
      </c>
      <c r="F205" s="313" t="s">
        <v>767</v>
      </c>
      <c r="G205" s="338" t="s">
        <v>29</v>
      </c>
      <c r="H205" s="338" t="s">
        <v>55</v>
      </c>
      <c r="I205" s="288" t="s">
        <v>300</v>
      </c>
      <c r="J205" s="288" t="s">
        <v>47</v>
      </c>
      <c r="K205" s="288" t="s">
        <v>300</v>
      </c>
      <c r="L205" s="295">
        <v>150</v>
      </c>
      <c r="M205" s="482" t="s">
        <v>31</v>
      </c>
      <c r="N205" s="466">
        <v>211298.96</v>
      </c>
      <c r="O205" s="284">
        <v>44333</v>
      </c>
      <c r="P205" s="291">
        <v>44393</v>
      </c>
      <c r="Q205" s="290">
        <f t="shared" si="14"/>
        <v>159.71198790627361</v>
      </c>
      <c r="R205" s="285" t="s">
        <v>34</v>
      </c>
      <c r="S205" s="48">
        <v>1323</v>
      </c>
      <c r="T205" s="335">
        <f>U205*100%/N205</f>
        <v>1</v>
      </c>
      <c r="U205" s="294">
        <v>211298.96</v>
      </c>
      <c r="V205" s="487" t="s">
        <v>768</v>
      </c>
      <c r="W205" s="334" t="s">
        <v>769</v>
      </c>
    </row>
    <row r="206" spans="1:23" ht="39" customHeight="1" x14ac:dyDescent="0.2">
      <c r="A206" s="379">
        <v>119</v>
      </c>
      <c r="B206" s="353" t="s">
        <v>720</v>
      </c>
      <c r="C206" s="354" t="s">
        <v>47</v>
      </c>
      <c r="D206" s="354" t="s">
        <v>770</v>
      </c>
      <c r="E206" s="356" t="s">
        <v>771</v>
      </c>
      <c r="F206" s="313" t="s">
        <v>772</v>
      </c>
      <c r="G206" s="457" t="s">
        <v>773</v>
      </c>
      <c r="H206" s="457" t="s">
        <v>43</v>
      </c>
      <c r="I206" s="354" t="s">
        <v>754</v>
      </c>
      <c r="J206" s="354" t="s">
        <v>47</v>
      </c>
      <c r="K206" s="354" t="s">
        <v>300</v>
      </c>
      <c r="L206" s="374">
        <v>250</v>
      </c>
      <c r="M206" s="483" t="s">
        <v>31</v>
      </c>
      <c r="N206" s="466">
        <v>554648.88</v>
      </c>
      <c r="O206" s="368">
        <v>44333</v>
      </c>
      <c r="P206" s="371">
        <v>44400</v>
      </c>
      <c r="Q206" s="290">
        <f t="shared" si="14"/>
        <v>1311.2266666666667</v>
      </c>
      <c r="R206" s="285" t="s">
        <v>34</v>
      </c>
      <c r="S206" s="48">
        <v>423</v>
      </c>
      <c r="T206" s="468">
        <f>U206*100%/874220.16</f>
        <v>1</v>
      </c>
      <c r="U206" s="421">
        <v>874220.16</v>
      </c>
      <c r="V206" s="486" t="s">
        <v>774</v>
      </c>
      <c r="W206" s="373" t="s">
        <v>775</v>
      </c>
    </row>
    <row r="207" spans="1:23" ht="39" customHeight="1" x14ac:dyDescent="0.2">
      <c r="A207" s="379"/>
      <c r="B207" s="353"/>
      <c r="C207" s="354"/>
      <c r="D207" s="354"/>
      <c r="E207" s="356"/>
      <c r="F207" s="313" t="s">
        <v>776</v>
      </c>
      <c r="G207" s="457"/>
      <c r="H207" s="457"/>
      <c r="I207" s="354"/>
      <c r="J207" s="354"/>
      <c r="K207" s="354"/>
      <c r="L207" s="374"/>
      <c r="M207" s="483"/>
      <c r="N207" s="466">
        <v>126128.75</v>
      </c>
      <c r="O207" s="368"/>
      <c r="P207" s="371"/>
      <c r="Q207" s="290">
        <f t="shared" si="14"/>
        <v>615.26219512195121</v>
      </c>
      <c r="R207" s="285" t="s">
        <v>34</v>
      </c>
      <c r="S207" s="48">
        <v>205</v>
      </c>
      <c r="T207" s="464"/>
      <c r="U207" s="422"/>
      <c r="V207" s="486"/>
      <c r="W207" s="373"/>
    </row>
    <row r="208" spans="1:23" ht="39" customHeight="1" x14ac:dyDescent="0.2">
      <c r="A208" s="379"/>
      <c r="B208" s="353"/>
      <c r="C208" s="354"/>
      <c r="D208" s="354"/>
      <c r="E208" s="356"/>
      <c r="F208" s="313" t="s">
        <v>777</v>
      </c>
      <c r="G208" s="457"/>
      <c r="H208" s="457"/>
      <c r="I208" s="354"/>
      <c r="J208" s="354"/>
      <c r="K208" s="354"/>
      <c r="L208" s="374"/>
      <c r="M208" s="483"/>
      <c r="N208" s="466">
        <v>112728.85</v>
      </c>
      <c r="O208" s="368"/>
      <c r="P208" s="371"/>
      <c r="Q208" s="290">
        <f t="shared" si="14"/>
        <v>847.58533834586467</v>
      </c>
      <c r="R208" s="285" t="s">
        <v>34</v>
      </c>
      <c r="S208" s="48">
        <v>133</v>
      </c>
      <c r="T208" s="464"/>
      <c r="U208" s="422"/>
      <c r="V208" s="486"/>
      <c r="W208" s="373"/>
    </row>
    <row r="209" spans="1:23" ht="39" customHeight="1" x14ac:dyDescent="0.2">
      <c r="A209" s="379"/>
      <c r="B209" s="353"/>
      <c r="C209" s="354"/>
      <c r="D209" s="354"/>
      <c r="E209" s="356"/>
      <c r="F209" s="313" t="s">
        <v>778</v>
      </c>
      <c r="G209" s="457"/>
      <c r="H209" s="457"/>
      <c r="I209" s="354"/>
      <c r="J209" s="354"/>
      <c r="K209" s="354"/>
      <c r="L209" s="374"/>
      <c r="M209" s="483"/>
      <c r="N209" s="466">
        <v>74129.5</v>
      </c>
      <c r="O209" s="368"/>
      <c r="P209" s="371"/>
      <c r="Q209" s="290">
        <f t="shared" si="14"/>
        <v>418.81073446327684</v>
      </c>
      <c r="R209" s="285" t="s">
        <v>34</v>
      </c>
      <c r="S209" s="48">
        <v>177</v>
      </c>
      <c r="T209" s="464"/>
      <c r="U209" s="422"/>
      <c r="V209" s="486"/>
      <c r="W209" s="373"/>
    </row>
    <row r="210" spans="1:23" ht="39" customHeight="1" x14ac:dyDescent="0.2">
      <c r="A210" s="379"/>
      <c r="B210" s="353"/>
      <c r="C210" s="354"/>
      <c r="D210" s="354"/>
      <c r="E210" s="356"/>
      <c r="F210" s="313" t="s">
        <v>779</v>
      </c>
      <c r="G210" s="457"/>
      <c r="H210" s="457"/>
      <c r="I210" s="354"/>
      <c r="J210" s="354"/>
      <c r="K210" s="354"/>
      <c r="L210" s="374"/>
      <c r="M210" s="483"/>
      <c r="N210" s="466">
        <v>6584.18</v>
      </c>
      <c r="O210" s="368"/>
      <c r="P210" s="371"/>
      <c r="Q210" s="290">
        <f t="shared" si="14"/>
        <v>1646.0450000000001</v>
      </c>
      <c r="R210" s="285" t="s">
        <v>32</v>
      </c>
      <c r="S210" s="48">
        <v>4</v>
      </c>
      <c r="T210" s="469"/>
      <c r="U210" s="392"/>
      <c r="V210" s="486"/>
      <c r="W210" s="373"/>
    </row>
    <row r="211" spans="1:23" ht="39" customHeight="1" x14ac:dyDescent="0.2">
      <c r="A211" s="281">
        <v>120</v>
      </c>
      <c r="B211" s="281" t="s">
        <v>780</v>
      </c>
      <c r="C211" s="281" t="s">
        <v>49</v>
      </c>
      <c r="D211" s="288" t="s">
        <v>781</v>
      </c>
      <c r="E211" s="281">
        <v>1251</v>
      </c>
      <c r="F211" s="288" t="s">
        <v>782</v>
      </c>
      <c r="G211" s="299" t="s">
        <v>29</v>
      </c>
      <c r="H211" s="288" t="s">
        <v>36</v>
      </c>
      <c r="I211" s="288" t="s">
        <v>41</v>
      </c>
      <c r="J211" s="281" t="s">
        <v>49</v>
      </c>
      <c r="K211" s="288" t="s">
        <v>41</v>
      </c>
      <c r="L211" s="282">
        <v>185</v>
      </c>
      <c r="M211" s="484" t="s">
        <v>31</v>
      </c>
      <c r="N211" s="466">
        <v>620424.77</v>
      </c>
      <c r="O211" s="284">
        <v>44305</v>
      </c>
      <c r="P211" s="284">
        <v>44365</v>
      </c>
      <c r="Q211" s="290">
        <f t="shared" si="14"/>
        <v>1574.6821573604061</v>
      </c>
      <c r="R211" s="285" t="s">
        <v>39</v>
      </c>
      <c r="S211" s="48">
        <v>394</v>
      </c>
      <c r="T211" s="489">
        <f>U211*100%/N211</f>
        <v>0</v>
      </c>
      <c r="U211" s="467">
        <v>0</v>
      </c>
      <c r="V211" s="488" t="s">
        <v>699</v>
      </c>
      <c r="W211" s="280" t="s">
        <v>700</v>
      </c>
    </row>
    <row r="212" spans="1:23" ht="39" customHeight="1" x14ac:dyDescent="0.2">
      <c r="A212" s="281">
        <v>121</v>
      </c>
      <c r="B212" s="281" t="s">
        <v>780</v>
      </c>
      <c r="C212" s="281" t="s">
        <v>49</v>
      </c>
      <c r="D212" s="288" t="s">
        <v>783</v>
      </c>
      <c r="E212" s="281">
        <v>1252</v>
      </c>
      <c r="F212" s="288" t="s">
        <v>784</v>
      </c>
      <c r="G212" s="299" t="s">
        <v>29</v>
      </c>
      <c r="H212" s="288" t="s">
        <v>48</v>
      </c>
      <c r="I212" s="288" t="s">
        <v>785</v>
      </c>
      <c r="J212" s="281" t="s">
        <v>49</v>
      </c>
      <c r="K212" s="288" t="s">
        <v>786</v>
      </c>
      <c r="L212" s="282">
        <v>3500</v>
      </c>
      <c r="M212" s="484" t="s">
        <v>31</v>
      </c>
      <c r="N212" s="466">
        <v>450000</v>
      </c>
      <c r="O212" s="284">
        <v>44340</v>
      </c>
      <c r="P212" s="284">
        <v>44386</v>
      </c>
      <c r="Q212" s="290">
        <f t="shared" si="14"/>
        <v>134.32835820895522</v>
      </c>
      <c r="R212" s="285" t="s">
        <v>39</v>
      </c>
      <c r="S212" s="48">
        <v>3350</v>
      </c>
      <c r="T212" s="489">
        <f>U212*100%/N212</f>
        <v>0</v>
      </c>
      <c r="U212" s="467">
        <v>0</v>
      </c>
      <c r="V212" s="488" t="s">
        <v>787</v>
      </c>
      <c r="W212" s="280" t="s">
        <v>788</v>
      </c>
    </row>
    <row r="213" spans="1:23" ht="39" customHeight="1" x14ac:dyDescent="0.2">
      <c r="A213" s="281">
        <v>122</v>
      </c>
      <c r="B213" s="281" t="s">
        <v>780</v>
      </c>
      <c r="C213" s="281" t="s">
        <v>49</v>
      </c>
      <c r="D213" s="288" t="s">
        <v>789</v>
      </c>
      <c r="E213" s="281">
        <v>1253</v>
      </c>
      <c r="F213" s="288" t="s">
        <v>790</v>
      </c>
      <c r="G213" s="299" t="s">
        <v>29</v>
      </c>
      <c r="H213" s="288" t="s">
        <v>48</v>
      </c>
      <c r="I213" s="288" t="s">
        <v>277</v>
      </c>
      <c r="J213" s="281" t="s">
        <v>49</v>
      </c>
      <c r="K213" s="288" t="s">
        <v>37</v>
      </c>
      <c r="L213" s="282">
        <v>45</v>
      </c>
      <c r="M213" s="484" t="s">
        <v>31</v>
      </c>
      <c r="N213" s="466">
        <v>37150.86</v>
      </c>
      <c r="O213" s="284">
        <v>44326</v>
      </c>
      <c r="P213" s="284">
        <v>44372</v>
      </c>
      <c r="Q213" s="290">
        <f t="shared" si="14"/>
        <v>309.59050000000002</v>
      </c>
      <c r="R213" s="285" t="s">
        <v>39</v>
      </c>
      <c r="S213" s="48">
        <v>120</v>
      </c>
      <c r="T213" s="489">
        <f>U213*100%/N213</f>
        <v>1</v>
      </c>
      <c r="U213" s="68">
        <v>37150.86</v>
      </c>
      <c r="V213" s="488" t="s">
        <v>791</v>
      </c>
      <c r="W213" s="280" t="s">
        <v>792</v>
      </c>
    </row>
    <row r="214" spans="1:23" ht="39" customHeight="1" thickBot="1" x14ac:dyDescent="0.25">
      <c r="A214" s="310">
        <v>123</v>
      </c>
      <c r="B214" s="310" t="s">
        <v>780</v>
      </c>
      <c r="C214" s="310" t="s">
        <v>49</v>
      </c>
      <c r="D214" s="315" t="s">
        <v>793</v>
      </c>
      <c r="E214" s="310">
        <v>1254</v>
      </c>
      <c r="F214" s="315" t="s">
        <v>794</v>
      </c>
      <c r="G214" s="122" t="s">
        <v>29</v>
      </c>
      <c r="H214" s="315" t="s">
        <v>55</v>
      </c>
      <c r="I214" s="315" t="s">
        <v>334</v>
      </c>
      <c r="J214" s="310" t="s">
        <v>49</v>
      </c>
      <c r="K214" s="315" t="s">
        <v>795</v>
      </c>
      <c r="L214" s="270">
        <v>25</v>
      </c>
      <c r="M214" s="490" t="s">
        <v>31</v>
      </c>
      <c r="N214" s="476">
        <v>47121.24</v>
      </c>
      <c r="O214" s="322">
        <v>44329</v>
      </c>
      <c r="P214" s="322">
        <v>44393</v>
      </c>
      <c r="Q214" s="328">
        <f t="shared" si="14"/>
        <v>392.67699999999996</v>
      </c>
      <c r="R214" s="327" t="s">
        <v>39</v>
      </c>
      <c r="S214" s="113">
        <v>120</v>
      </c>
      <c r="T214" s="491">
        <f>U214*100%/N214</f>
        <v>1</v>
      </c>
      <c r="U214" s="277">
        <v>47121.24</v>
      </c>
      <c r="V214" s="492" t="s">
        <v>796</v>
      </c>
      <c r="W214" s="320" t="s">
        <v>797</v>
      </c>
    </row>
    <row r="215" spans="1:23" ht="24" customHeight="1" thickBot="1" x14ac:dyDescent="0.25">
      <c r="A215" s="493" t="s">
        <v>799</v>
      </c>
      <c r="B215" s="494"/>
      <c r="C215" s="494"/>
      <c r="D215" s="494"/>
      <c r="E215" s="494"/>
      <c r="F215" s="494"/>
      <c r="G215" s="494"/>
      <c r="H215" s="494"/>
      <c r="I215" s="494"/>
      <c r="J215" s="494"/>
      <c r="K215" s="494"/>
      <c r="L215" s="494"/>
      <c r="M215" s="494"/>
      <c r="N215" s="494"/>
      <c r="O215" s="494"/>
      <c r="P215" s="494"/>
      <c r="Q215" s="494"/>
      <c r="R215" s="494"/>
      <c r="S215" s="494"/>
      <c r="T215" s="494"/>
      <c r="U215" s="494"/>
      <c r="V215" s="494"/>
      <c r="W215" s="495"/>
    </row>
    <row r="216" spans="1:23" ht="40.5" customHeight="1" x14ac:dyDescent="0.2">
      <c r="A216" s="314">
        <v>64</v>
      </c>
      <c r="B216" s="306" t="s">
        <v>800</v>
      </c>
      <c r="C216" s="306" t="s">
        <v>40</v>
      </c>
      <c r="D216" s="306" t="s">
        <v>801</v>
      </c>
      <c r="E216" s="498" t="s">
        <v>802</v>
      </c>
      <c r="F216" s="312" t="s">
        <v>803</v>
      </c>
      <c r="G216" s="314" t="s">
        <v>29</v>
      </c>
      <c r="H216" s="314" t="s">
        <v>45</v>
      </c>
      <c r="I216" s="306" t="s">
        <v>273</v>
      </c>
      <c r="J216" s="306" t="s">
        <v>47</v>
      </c>
      <c r="K216" s="306" t="s">
        <v>41</v>
      </c>
      <c r="L216" s="339">
        <v>85</v>
      </c>
      <c r="M216" s="306" t="s">
        <v>31</v>
      </c>
      <c r="N216" s="126">
        <v>32946.97</v>
      </c>
      <c r="O216" s="326">
        <v>44340</v>
      </c>
      <c r="P216" s="326">
        <v>44358</v>
      </c>
      <c r="Q216" s="305">
        <f t="shared" ref="Q216:Q229" si="15">N216/S216</f>
        <v>1120.6452380952383</v>
      </c>
      <c r="R216" s="499" t="s">
        <v>34</v>
      </c>
      <c r="S216" s="500">
        <v>29.4</v>
      </c>
      <c r="T216" s="318">
        <f>U216*100%/N216</f>
        <v>1</v>
      </c>
      <c r="U216" s="304">
        <v>32946.97</v>
      </c>
      <c r="V216" s="340" t="s">
        <v>804</v>
      </c>
      <c r="W216" s="340" t="s">
        <v>805</v>
      </c>
    </row>
    <row r="217" spans="1:23" ht="40.5" customHeight="1" x14ac:dyDescent="0.2">
      <c r="A217" s="286">
        <v>65</v>
      </c>
      <c r="B217" s="288" t="s">
        <v>800</v>
      </c>
      <c r="C217" s="288" t="s">
        <v>40</v>
      </c>
      <c r="D217" s="288" t="s">
        <v>806</v>
      </c>
      <c r="E217" s="497" t="s">
        <v>807</v>
      </c>
      <c r="F217" s="313" t="s">
        <v>808</v>
      </c>
      <c r="G217" s="286" t="s">
        <v>52</v>
      </c>
      <c r="H217" s="286" t="s">
        <v>55</v>
      </c>
      <c r="I217" s="288" t="s">
        <v>50</v>
      </c>
      <c r="J217" s="288" t="s">
        <v>47</v>
      </c>
      <c r="K217" s="288" t="s">
        <v>50</v>
      </c>
      <c r="L217" s="282">
        <v>145</v>
      </c>
      <c r="M217" s="288" t="s">
        <v>31</v>
      </c>
      <c r="N217" s="95">
        <v>373225.32</v>
      </c>
      <c r="O217" s="291">
        <v>44340</v>
      </c>
      <c r="P217" s="291">
        <v>44358</v>
      </c>
      <c r="Q217" s="280">
        <f t="shared" si="15"/>
        <v>1588.1928510638297</v>
      </c>
      <c r="R217" s="292" t="s">
        <v>39</v>
      </c>
      <c r="S217" s="496">
        <v>235</v>
      </c>
      <c r="T217" s="293">
        <f t="shared" ref="T217:T218" si="16">U217*100%/N217</f>
        <v>1.0000000267934663</v>
      </c>
      <c r="U217" s="294">
        <v>373225.33</v>
      </c>
      <c r="V217" s="334" t="s">
        <v>809</v>
      </c>
      <c r="W217" s="334" t="s">
        <v>810</v>
      </c>
    </row>
    <row r="218" spans="1:23" ht="40.5" customHeight="1" x14ac:dyDescent="0.2">
      <c r="A218" s="286">
        <v>66</v>
      </c>
      <c r="B218" s="288" t="s">
        <v>800</v>
      </c>
      <c r="C218" s="288" t="s">
        <v>40</v>
      </c>
      <c r="D218" s="288" t="s">
        <v>811</v>
      </c>
      <c r="E218" s="497" t="s">
        <v>812</v>
      </c>
      <c r="F218" s="313" t="s">
        <v>813</v>
      </c>
      <c r="G218" s="286" t="s">
        <v>29</v>
      </c>
      <c r="H218" s="286" t="s">
        <v>45</v>
      </c>
      <c r="I218" s="288" t="s">
        <v>35</v>
      </c>
      <c r="J218" s="288" t="s">
        <v>47</v>
      </c>
      <c r="K218" s="288" t="s">
        <v>35</v>
      </c>
      <c r="L218" s="282">
        <v>145</v>
      </c>
      <c r="M218" s="288" t="s">
        <v>31</v>
      </c>
      <c r="N218" s="95">
        <v>163838.39999999999</v>
      </c>
      <c r="O218" s="291">
        <v>44354</v>
      </c>
      <c r="P218" s="291">
        <v>44377</v>
      </c>
      <c r="Q218" s="280">
        <f t="shared" si="15"/>
        <v>108.35873015873015</v>
      </c>
      <c r="R218" s="292" t="s">
        <v>34</v>
      </c>
      <c r="S218" s="496">
        <v>1512</v>
      </c>
      <c r="T218" s="293">
        <f t="shared" si="16"/>
        <v>1</v>
      </c>
      <c r="U218" s="294">
        <v>163838.39999999999</v>
      </c>
      <c r="V218" s="334" t="s">
        <v>814</v>
      </c>
      <c r="W218" s="334" t="s">
        <v>815</v>
      </c>
    </row>
    <row r="219" spans="1:23" ht="40.5" customHeight="1" x14ac:dyDescent="0.2">
      <c r="A219" s="401">
        <v>67</v>
      </c>
      <c r="B219" s="423" t="s">
        <v>800</v>
      </c>
      <c r="C219" s="423" t="s">
        <v>40</v>
      </c>
      <c r="D219" s="423" t="s">
        <v>816</v>
      </c>
      <c r="E219" s="501" t="s">
        <v>817</v>
      </c>
      <c r="F219" s="313" t="s">
        <v>873</v>
      </c>
      <c r="G219" s="423" t="s">
        <v>29</v>
      </c>
      <c r="H219" s="401" t="s">
        <v>45</v>
      </c>
      <c r="I219" s="423" t="s">
        <v>818</v>
      </c>
      <c r="J219" s="423" t="s">
        <v>47</v>
      </c>
      <c r="K219" s="423" t="s">
        <v>41</v>
      </c>
      <c r="L219" s="503">
        <v>245</v>
      </c>
      <c r="M219" s="423" t="s">
        <v>31</v>
      </c>
      <c r="N219" s="95">
        <v>76840</v>
      </c>
      <c r="O219" s="408">
        <v>44333</v>
      </c>
      <c r="P219" s="408">
        <v>44365</v>
      </c>
      <c r="Q219" s="280">
        <f t="shared" si="15"/>
        <v>784.08163265306121</v>
      </c>
      <c r="R219" s="292" t="s">
        <v>34</v>
      </c>
      <c r="S219" s="496">
        <v>98</v>
      </c>
      <c r="T219" s="375">
        <f>U219*100%/99326.6</f>
        <v>1</v>
      </c>
      <c r="U219" s="355">
        <v>99326.6</v>
      </c>
      <c r="V219" s="280" t="s">
        <v>819</v>
      </c>
      <c r="W219" s="280" t="s">
        <v>820</v>
      </c>
    </row>
    <row r="220" spans="1:23" ht="40.5" customHeight="1" x14ac:dyDescent="0.2">
      <c r="A220" s="402"/>
      <c r="B220" s="382"/>
      <c r="C220" s="382"/>
      <c r="D220" s="382"/>
      <c r="E220" s="502"/>
      <c r="F220" s="313" t="s">
        <v>307</v>
      </c>
      <c r="G220" s="382"/>
      <c r="H220" s="402"/>
      <c r="I220" s="382"/>
      <c r="J220" s="382"/>
      <c r="K220" s="382"/>
      <c r="L220" s="504"/>
      <c r="M220" s="382"/>
      <c r="N220" s="95">
        <v>22486.6</v>
      </c>
      <c r="O220" s="409"/>
      <c r="P220" s="409"/>
      <c r="Q220" s="280">
        <f t="shared" si="15"/>
        <v>1729.7384615384615</v>
      </c>
      <c r="R220" s="292"/>
      <c r="S220" s="496">
        <v>13</v>
      </c>
      <c r="T220" s="375"/>
      <c r="U220" s="355"/>
      <c r="V220" s="280"/>
      <c r="W220" s="280"/>
    </row>
    <row r="221" spans="1:23" ht="40.5" customHeight="1" x14ac:dyDescent="0.2">
      <c r="A221" s="286">
        <v>68</v>
      </c>
      <c r="B221" s="288" t="s">
        <v>800</v>
      </c>
      <c r="C221" s="288" t="s">
        <v>40</v>
      </c>
      <c r="D221" s="288" t="s">
        <v>821</v>
      </c>
      <c r="E221" s="497" t="s">
        <v>822</v>
      </c>
      <c r="F221" s="313" t="s">
        <v>823</v>
      </c>
      <c r="G221" s="288" t="s">
        <v>29</v>
      </c>
      <c r="H221" s="286" t="s">
        <v>45</v>
      </c>
      <c r="I221" s="288" t="s">
        <v>824</v>
      </c>
      <c r="J221" s="288" t="s">
        <v>47</v>
      </c>
      <c r="K221" s="288" t="s">
        <v>35</v>
      </c>
      <c r="L221" s="282">
        <v>485</v>
      </c>
      <c r="M221" s="288" t="s">
        <v>31</v>
      </c>
      <c r="N221" s="95">
        <v>98031.6</v>
      </c>
      <c r="O221" s="291">
        <v>44348</v>
      </c>
      <c r="P221" s="291">
        <v>44377</v>
      </c>
      <c r="Q221" s="280">
        <f t="shared" si="15"/>
        <v>115.33129411764706</v>
      </c>
      <c r="R221" s="292" t="s">
        <v>34</v>
      </c>
      <c r="S221" s="496">
        <v>850</v>
      </c>
      <c r="T221" s="293">
        <f>U221*100%/N221</f>
        <v>1</v>
      </c>
      <c r="U221" s="95">
        <v>98031.6</v>
      </c>
      <c r="V221" s="334" t="s">
        <v>825</v>
      </c>
      <c r="W221" s="334" t="s">
        <v>826</v>
      </c>
    </row>
    <row r="222" spans="1:23" ht="40.5" customHeight="1" x14ac:dyDescent="0.2">
      <c r="A222" s="286">
        <v>69</v>
      </c>
      <c r="B222" s="288" t="s">
        <v>800</v>
      </c>
      <c r="C222" s="288" t="s">
        <v>40</v>
      </c>
      <c r="D222" s="288" t="s">
        <v>827</v>
      </c>
      <c r="E222" s="497" t="s">
        <v>828</v>
      </c>
      <c r="F222" s="313" t="s">
        <v>829</v>
      </c>
      <c r="G222" s="288" t="s">
        <v>29</v>
      </c>
      <c r="H222" s="286" t="s">
        <v>48</v>
      </c>
      <c r="I222" s="288" t="s">
        <v>830</v>
      </c>
      <c r="J222" s="288" t="s">
        <v>47</v>
      </c>
      <c r="K222" s="288" t="s">
        <v>37</v>
      </c>
      <c r="L222" s="282">
        <v>185</v>
      </c>
      <c r="M222" s="288" t="s">
        <v>31</v>
      </c>
      <c r="N222" s="95">
        <v>290000</v>
      </c>
      <c r="O222" s="291">
        <v>44340</v>
      </c>
      <c r="P222" s="291">
        <v>44368</v>
      </c>
      <c r="Q222" s="280">
        <f t="shared" si="15"/>
        <v>290000</v>
      </c>
      <c r="R222" s="292" t="s">
        <v>32</v>
      </c>
      <c r="S222" s="496">
        <v>1</v>
      </c>
      <c r="T222" s="293">
        <f t="shared" ref="T222:T229" si="17">U222*100%/N222</f>
        <v>1</v>
      </c>
      <c r="U222" s="95">
        <v>290000</v>
      </c>
      <c r="V222" s="334" t="s">
        <v>652</v>
      </c>
      <c r="W222" s="334" t="s">
        <v>653</v>
      </c>
    </row>
    <row r="223" spans="1:23" ht="40.5" customHeight="1" x14ac:dyDescent="0.2">
      <c r="A223" s="286">
        <v>70</v>
      </c>
      <c r="B223" s="288" t="s">
        <v>800</v>
      </c>
      <c r="C223" s="288" t="s">
        <v>40</v>
      </c>
      <c r="D223" s="288" t="s">
        <v>831</v>
      </c>
      <c r="E223" s="497" t="s">
        <v>832</v>
      </c>
      <c r="F223" s="313" t="s">
        <v>833</v>
      </c>
      <c r="G223" s="288" t="s">
        <v>834</v>
      </c>
      <c r="H223" s="286" t="s">
        <v>45</v>
      </c>
      <c r="I223" s="288" t="s">
        <v>41</v>
      </c>
      <c r="J223" s="288" t="s">
        <v>47</v>
      </c>
      <c r="K223" s="288" t="s">
        <v>41</v>
      </c>
      <c r="L223" s="282">
        <v>285</v>
      </c>
      <c r="M223" s="288" t="s">
        <v>31</v>
      </c>
      <c r="N223" s="95">
        <v>605933.35</v>
      </c>
      <c r="O223" s="291">
        <v>44348</v>
      </c>
      <c r="P223" s="291">
        <v>44365</v>
      </c>
      <c r="Q223" s="280">
        <f t="shared" si="15"/>
        <v>244.13108380338437</v>
      </c>
      <c r="R223" s="292" t="s">
        <v>34</v>
      </c>
      <c r="S223" s="496">
        <v>2482</v>
      </c>
      <c r="T223" s="293">
        <f t="shared" si="17"/>
        <v>1</v>
      </c>
      <c r="U223" s="95">
        <v>605933.35</v>
      </c>
      <c r="V223" s="334" t="s">
        <v>835</v>
      </c>
      <c r="W223" s="334" t="s">
        <v>836</v>
      </c>
    </row>
    <row r="224" spans="1:23" ht="40.5" customHeight="1" x14ac:dyDescent="0.2">
      <c r="A224" s="286">
        <v>71</v>
      </c>
      <c r="B224" s="288" t="s">
        <v>800</v>
      </c>
      <c r="C224" s="288" t="s">
        <v>40</v>
      </c>
      <c r="D224" s="288" t="s">
        <v>837</v>
      </c>
      <c r="E224" s="497" t="s">
        <v>838</v>
      </c>
      <c r="F224" s="313" t="s">
        <v>839</v>
      </c>
      <c r="G224" s="288" t="s">
        <v>29</v>
      </c>
      <c r="H224" s="286" t="s">
        <v>48</v>
      </c>
      <c r="I224" s="288" t="s">
        <v>840</v>
      </c>
      <c r="J224" s="288" t="s">
        <v>47</v>
      </c>
      <c r="K224" s="288" t="s">
        <v>33</v>
      </c>
      <c r="L224" s="282">
        <v>85</v>
      </c>
      <c r="M224" s="288" t="s">
        <v>31</v>
      </c>
      <c r="N224" s="95">
        <v>14211.85</v>
      </c>
      <c r="O224" s="291">
        <v>44361</v>
      </c>
      <c r="P224" s="291">
        <v>44369</v>
      </c>
      <c r="Q224" s="280">
        <f t="shared" si="15"/>
        <v>1579.0944444444444</v>
      </c>
      <c r="R224" s="292" t="s">
        <v>39</v>
      </c>
      <c r="S224" s="496">
        <v>9</v>
      </c>
      <c r="T224" s="293">
        <f t="shared" si="17"/>
        <v>1</v>
      </c>
      <c r="U224" s="95">
        <v>14211.85</v>
      </c>
      <c r="V224" s="334" t="s">
        <v>841</v>
      </c>
      <c r="W224" s="334" t="s">
        <v>842</v>
      </c>
    </row>
    <row r="225" spans="1:23" ht="40.5" customHeight="1" x14ac:dyDescent="0.2">
      <c r="A225" s="286">
        <v>72</v>
      </c>
      <c r="B225" s="288" t="s">
        <v>800</v>
      </c>
      <c r="C225" s="288" t="s">
        <v>40</v>
      </c>
      <c r="D225" s="288" t="s">
        <v>843</v>
      </c>
      <c r="E225" s="497" t="s">
        <v>844</v>
      </c>
      <c r="F225" s="313" t="s">
        <v>845</v>
      </c>
      <c r="G225" s="288" t="s">
        <v>29</v>
      </c>
      <c r="H225" s="286" t="s">
        <v>55</v>
      </c>
      <c r="I225" s="288" t="s">
        <v>846</v>
      </c>
      <c r="J225" s="288" t="s">
        <v>47</v>
      </c>
      <c r="K225" s="288" t="s">
        <v>260</v>
      </c>
      <c r="L225" s="282">
        <v>485</v>
      </c>
      <c r="M225" s="288" t="s">
        <v>31</v>
      </c>
      <c r="N225" s="95">
        <v>109685.6</v>
      </c>
      <c r="O225" s="291">
        <v>44348</v>
      </c>
      <c r="P225" s="291">
        <v>44372</v>
      </c>
      <c r="Q225" s="280">
        <f t="shared" si="15"/>
        <v>266.87493917274941</v>
      </c>
      <c r="R225" s="292" t="s">
        <v>34</v>
      </c>
      <c r="S225" s="496">
        <v>411</v>
      </c>
      <c r="T225" s="293">
        <f t="shared" si="17"/>
        <v>1</v>
      </c>
      <c r="U225" s="95">
        <v>109685.6</v>
      </c>
      <c r="V225" s="334" t="s">
        <v>847</v>
      </c>
      <c r="W225" s="334" t="s">
        <v>848</v>
      </c>
    </row>
    <row r="226" spans="1:23" ht="40.5" customHeight="1" x14ac:dyDescent="0.2">
      <c r="A226" s="286">
        <v>73</v>
      </c>
      <c r="B226" s="288" t="s">
        <v>800</v>
      </c>
      <c r="C226" s="288" t="s">
        <v>40</v>
      </c>
      <c r="D226" s="288" t="s">
        <v>849</v>
      </c>
      <c r="E226" s="497" t="s">
        <v>850</v>
      </c>
      <c r="F226" s="313" t="s">
        <v>851</v>
      </c>
      <c r="G226" s="288" t="s">
        <v>852</v>
      </c>
      <c r="H226" s="286" t="s">
        <v>45</v>
      </c>
      <c r="I226" s="288" t="s">
        <v>853</v>
      </c>
      <c r="J226" s="288" t="s">
        <v>47</v>
      </c>
      <c r="K226" s="288" t="s">
        <v>41</v>
      </c>
      <c r="L226" s="282">
        <v>285</v>
      </c>
      <c r="M226" s="288" t="s">
        <v>31</v>
      </c>
      <c r="N226" s="95">
        <v>535253</v>
      </c>
      <c r="O226" s="291">
        <v>44368</v>
      </c>
      <c r="P226" s="291">
        <v>44393</v>
      </c>
      <c r="Q226" s="280">
        <f t="shared" si="15"/>
        <v>535253</v>
      </c>
      <c r="R226" s="292" t="s">
        <v>32</v>
      </c>
      <c r="S226" s="496">
        <v>1</v>
      </c>
      <c r="T226" s="293">
        <f>U226*100%/N226</f>
        <v>0</v>
      </c>
      <c r="U226" s="294">
        <v>0</v>
      </c>
      <c r="V226" s="334" t="s">
        <v>854</v>
      </c>
      <c r="W226" s="334" t="s">
        <v>855</v>
      </c>
    </row>
    <row r="227" spans="1:23" ht="40.5" customHeight="1" x14ac:dyDescent="0.2">
      <c r="A227" s="286">
        <v>74</v>
      </c>
      <c r="B227" s="288" t="s">
        <v>800</v>
      </c>
      <c r="C227" s="288" t="s">
        <v>40</v>
      </c>
      <c r="D227" s="288" t="s">
        <v>856</v>
      </c>
      <c r="E227" s="497" t="s">
        <v>857</v>
      </c>
      <c r="F227" s="313" t="s">
        <v>858</v>
      </c>
      <c r="G227" s="288" t="s">
        <v>29</v>
      </c>
      <c r="H227" s="286" t="s">
        <v>48</v>
      </c>
      <c r="I227" s="288" t="s">
        <v>830</v>
      </c>
      <c r="J227" s="288" t="s">
        <v>47</v>
      </c>
      <c r="K227" s="288" t="s">
        <v>37</v>
      </c>
      <c r="L227" s="282">
        <v>185</v>
      </c>
      <c r="M227" s="288" t="s">
        <v>31</v>
      </c>
      <c r="N227" s="95">
        <v>127147.46</v>
      </c>
      <c r="O227" s="291">
        <v>44354</v>
      </c>
      <c r="P227" s="291">
        <v>44372</v>
      </c>
      <c r="Q227" s="280">
        <f t="shared" si="15"/>
        <v>127147.46</v>
      </c>
      <c r="R227" s="292" t="s">
        <v>32</v>
      </c>
      <c r="S227" s="496">
        <v>1</v>
      </c>
      <c r="T227" s="293">
        <f t="shared" si="17"/>
        <v>1</v>
      </c>
      <c r="U227" s="95">
        <v>127147.46</v>
      </c>
      <c r="V227" s="334" t="s">
        <v>859</v>
      </c>
      <c r="W227" s="334" t="s">
        <v>860</v>
      </c>
    </row>
    <row r="228" spans="1:23" ht="40.5" customHeight="1" x14ac:dyDescent="0.2">
      <c r="A228" s="286">
        <v>75</v>
      </c>
      <c r="B228" s="288" t="s">
        <v>800</v>
      </c>
      <c r="C228" s="288" t="s">
        <v>40</v>
      </c>
      <c r="D228" s="288" t="s">
        <v>861</v>
      </c>
      <c r="E228" s="497" t="s">
        <v>862</v>
      </c>
      <c r="F228" s="313" t="s">
        <v>863</v>
      </c>
      <c r="G228" s="288" t="s">
        <v>469</v>
      </c>
      <c r="H228" s="286" t="s">
        <v>48</v>
      </c>
      <c r="I228" s="288" t="s">
        <v>864</v>
      </c>
      <c r="J228" s="288" t="s">
        <v>47</v>
      </c>
      <c r="K228" s="288" t="s">
        <v>33</v>
      </c>
      <c r="L228" s="282">
        <v>285</v>
      </c>
      <c r="M228" s="288" t="s">
        <v>31</v>
      </c>
      <c r="N228" s="95">
        <v>227606.47</v>
      </c>
      <c r="O228" s="291">
        <v>44358</v>
      </c>
      <c r="P228" s="291">
        <v>44375</v>
      </c>
      <c r="Q228" s="280">
        <f t="shared" si="15"/>
        <v>644.77753541076493</v>
      </c>
      <c r="R228" s="292" t="s">
        <v>39</v>
      </c>
      <c r="S228" s="496">
        <v>353</v>
      </c>
      <c r="T228" s="293">
        <f t="shared" si="17"/>
        <v>1</v>
      </c>
      <c r="U228" s="95">
        <v>227606.47</v>
      </c>
      <c r="V228" s="334" t="s">
        <v>865</v>
      </c>
      <c r="W228" s="334" t="s">
        <v>866</v>
      </c>
    </row>
    <row r="229" spans="1:23" ht="40.5" customHeight="1" x14ac:dyDescent="0.2">
      <c r="A229" s="286">
        <v>76</v>
      </c>
      <c r="B229" s="288" t="s">
        <v>800</v>
      </c>
      <c r="C229" s="288" t="s">
        <v>40</v>
      </c>
      <c r="D229" s="288" t="s">
        <v>867</v>
      </c>
      <c r="E229" s="497" t="s">
        <v>868</v>
      </c>
      <c r="F229" s="313" t="s">
        <v>869</v>
      </c>
      <c r="G229" s="288" t="s">
        <v>29</v>
      </c>
      <c r="H229" s="286" t="s">
        <v>55</v>
      </c>
      <c r="I229" s="288" t="s">
        <v>870</v>
      </c>
      <c r="J229" s="288" t="s">
        <v>47</v>
      </c>
      <c r="K229" s="288" t="s">
        <v>640</v>
      </c>
      <c r="L229" s="282">
        <v>285</v>
      </c>
      <c r="M229" s="288" t="s">
        <v>31</v>
      </c>
      <c r="N229" s="95">
        <v>125000</v>
      </c>
      <c r="O229" s="291">
        <v>44354</v>
      </c>
      <c r="P229" s="291">
        <v>44400</v>
      </c>
      <c r="Q229" s="280">
        <f t="shared" si="15"/>
        <v>3.3088916536516928</v>
      </c>
      <c r="R229" s="292" t="s">
        <v>34</v>
      </c>
      <c r="S229" s="496">
        <v>37777</v>
      </c>
      <c r="T229" s="293">
        <f t="shared" si="17"/>
        <v>1</v>
      </c>
      <c r="U229" s="95">
        <v>125000</v>
      </c>
      <c r="V229" s="334" t="s">
        <v>871</v>
      </c>
      <c r="W229" s="334" t="s">
        <v>872</v>
      </c>
    </row>
  </sheetData>
  <mergeCells count="1031">
    <mergeCell ref="M219:M220"/>
    <mergeCell ref="O219:O220"/>
    <mergeCell ref="P219:P220"/>
    <mergeCell ref="G219:G220"/>
    <mergeCell ref="H219:H220"/>
    <mergeCell ref="I219:I220"/>
    <mergeCell ref="J219:J220"/>
    <mergeCell ref="K219:K220"/>
    <mergeCell ref="L219:L220"/>
    <mergeCell ref="T151:T152"/>
    <mergeCell ref="U151:U152"/>
    <mergeCell ref="A215:W215"/>
    <mergeCell ref="T219:T220"/>
    <mergeCell ref="U219:U220"/>
    <mergeCell ref="A219:A220"/>
    <mergeCell ref="B219:B220"/>
    <mergeCell ref="C219:C220"/>
    <mergeCell ref="D219:D220"/>
    <mergeCell ref="E219:E220"/>
    <mergeCell ref="U130:U132"/>
    <mergeCell ref="T134:T135"/>
    <mergeCell ref="U134:U135"/>
    <mergeCell ref="T140:T142"/>
    <mergeCell ref="U140:U142"/>
    <mergeCell ref="T144:T145"/>
    <mergeCell ref="U144:U145"/>
    <mergeCell ref="O151:O152"/>
    <mergeCell ref="P151:P152"/>
    <mergeCell ref="R151:R152"/>
    <mergeCell ref="T118:T119"/>
    <mergeCell ref="U118:U119"/>
    <mergeCell ref="T122:T123"/>
    <mergeCell ref="U122:U123"/>
    <mergeCell ref="T124:T125"/>
    <mergeCell ref="U124:U125"/>
    <mergeCell ref="T127:T128"/>
    <mergeCell ref="W206:W210"/>
    <mergeCell ref="T85:T88"/>
    <mergeCell ref="T90:T96"/>
    <mergeCell ref="T99:T100"/>
    <mergeCell ref="T101:T102"/>
    <mergeCell ref="O118:O119"/>
    <mergeCell ref="P118:P119"/>
    <mergeCell ref="O122:O123"/>
    <mergeCell ref="P122:P123"/>
    <mergeCell ref="O124:O125"/>
    <mergeCell ref="M206:M210"/>
    <mergeCell ref="O206:O210"/>
    <mergeCell ref="P206:P210"/>
    <mergeCell ref="T206:T210"/>
    <mergeCell ref="U206:U210"/>
    <mergeCell ref="V206:V210"/>
    <mergeCell ref="G206:G210"/>
    <mergeCell ref="H206:H210"/>
    <mergeCell ref="I206:I210"/>
    <mergeCell ref="J206:J210"/>
    <mergeCell ref="K206:K210"/>
    <mergeCell ref="L206:L210"/>
    <mergeCell ref="P200:P203"/>
    <mergeCell ref="T200:T203"/>
    <mergeCell ref="U200:U203"/>
    <mergeCell ref="V200:V203"/>
    <mergeCell ref="W200:W203"/>
    <mergeCell ref="A206:A210"/>
    <mergeCell ref="B206:B210"/>
    <mergeCell ref="C206:C210"/>
    <mergeCell ref="D206:D210"/>
    <mergeCell ref="E206:E210"/>
    <mergeCell ref="I200:I203"/>
    <mergeCell ref="J200:J203"/>
    <mergeCell ref="K200:K203"/>
    <mergeCell ref="L200:L203"/>
    <mergeCell ref="M200:M203"/>
    <mergeCell ref="O200:O203"/>
    <mergeCell ref="A200:A203"/>
    <mergeCell ref="B200:B203"/>
    <mergeCell ref="D200:D203"/>
    <mergeCell ref="E200:E203"/>
    <mergeCell ref="G200:G203"/>
    <mergeCell ref="H200:H203"/>
    <mergeCell ref="O197:O198"/>
    <mergeCell ref="P197:P198"/>
    <mergeCell ref="T197:T198"/>
    <mergeCell ref="U197:U198"/>
    <mergeCell ref="V197:V198"/>
    <mergeCell ref="W197:W198"/>
    <mergeCell ref="H197:H198"/>
    <mergeCell ref="I197:I198"/>
    <mergeCell ref="J197:J198"/>
    <mergeCell ref="K197:K198"/>
    <mergeCell ref="L197:L198"/>
    <mergeCell ref="M197:M198"/>
    <mergeCell ref="A197:A198"/>
    <mergeCell ref="B197:B198"/>
    <mergeCell ref="C197:C198"/>
    <mergeCell ref="D197:D198"/>
    <mergeCell ref="E197:E198"/>
    <mergeCell ref="G197:G198"/>
    <mergeCell ref="O193:O196"/>
    <mergeCell ref="P193:P196"/>
    <mergeCell ref="T193:T196"/>
    <mergeCell ref="U193:U196"/>
    <mergeCell ref="V193:V196"/>
    <mergeCell ref="W193:W196"/>
    <mergeCell ref="H193:H196"/>
    <mergeCell ref="I193:I196"/>
    <mergeCell ref="J193:J196"/>
    <mergeCell ref="K193:K196"/>
    <mergeCell ref="L193:L196"/>
    <mergeCell ref="M193:M196"/>
    <mergeCell ref="T191:T192"/>
    <mergeCell ref="U191:U192"/>
    <mergeCell ref="V191:V192"/>
    <mergeCell ref="W191:W192"/>
    <mergeCell ref="A193:A196"/>
    <mergeCell ref="B193:B196"/>
    <mergeCell ref="C193:C196"/>
    <mergeCell ref="D193:D196"/>
    <mergeCell ref="E193:E196"/>
    <mergeCell ref="G193:G196"/>
    <mergeCell ref="K191:K192"/>
    <mergeCell ref="L191:L192"/>
    <mergeCell ref="M191:M192"/>
    <mergeCell ref="O191:O192"/>
    <mergeCell ref="P191:P192"/>
    <mergeCell ref="R191:R192"/>
    <mergeCell ref="W188:W190"/>
    <mergeCell ref="A191:A192"/>
    <mergeCell ref="B191:B192"/>
    <mergeCell ref="C191:C192"/>
    <mergeCell ref="D191:D192"/>
    <mergeCell ref="E191:E192"/>
    <mergeCell ref="G191:G192"/>
    <mergeCell ref="H191:H192"/>
    <mergeCell ref="I191:I192"/>
    <mergeCell ref="J191:J192"/>
    <mergeCell ref="M188:M190"/>
    <mergeCell ref="O188:O190"/>
    <mergeCell ref="P188:P190"/>
    <mergeCell ref="T188:T190"/>
    <mergeCell ref="U188:U190"/>
    <mergeCell ref="V188:V190"/>
    <mergeCell ref="G188:G190"/>
    <mergeCell ref="H188:H190"/>
    <mergeCell ref="I188:I190"/>
    <mergeCell ref="J188:J190"/>
    <mergeCell ref="K188:K190"/>
    <mergeCell ref="L188:L190"/>
    <mergeCell ref="T180:T181"/>
    <mergeCell ref="U180:U181"/>
    <mergeCell ref="V180:V181"/>
    <mergeCell ref="W180:W181"/>
    <mergeCell ref="A187:W187"/>
    <mergeCell ref="A188:A190"/>
    <mergeCell ref="B188:B190"/>
    <mergeCell ref="C188:C190"/>
    <mergeCell ref="D188:D190"/>
    <mergeCell ref="E188:E190"/>
    <mergeCell ref="K180:K181"/>
    <mergeCell ref="L180:L181"/>
    <mergeCell ref="M180:M181"/>
    <mergeCell ref="O180:O181"/>
    <mergeCell ref="P180:P181"/>
    <mergeCell ref="R180:R181"/>
    <mergeCell ref="W177:W178"/>
    <mergeCell ref="A180:A181"/>
    <mergeCell ref="B180:B181"/>
    <mergeCell ref="C180:C181"/>
    <mergeCell ref="D180:D181"/>
    <mergeCell ref="E180:E181"/>
    <mergeCell ref="G180:G181"/>
    <mergeCell ref="H180:H181"/>
    <mergeCell ref="I180:I181"/>
    <mergeCell ref="J180:J181"/>
    <mergeCell ref="O177:O178"/>
    <mergeCell ref="P177:P178"/>
    <mergeCell ref="R177:R178"/>
    <mergeCell ref="T177:T178"/>
    <mergeCell ref="U177:U178"/>
    <mergeCell ref="V177:V178"/>
    <mergeCell ref="H177:H178"/>
    <mergeCell ref="I177:I178"/>
    <mergeCell ref="J177:J178"/>
    <mergeCell ref="K177:K178"/>
    <mergeCell ref="L177:L178"/>
    <mergeCell ref="M177:M178"/>
    <mergeCell ref="T173:T174"/>
    <mergeCell ref="U173:U174"/>
    <mergeCell ref="V173:V174"/>
    <mergeCell ref="W173:W174"/>
    <mergeCell ref="A177:A178"/>
    <mergeCell ref="B177:B178"/>
    <mergeCell ref="C177:C178"/>
    <mergeCell ref="D177:D178"/>
    <mergeCell ref="E177:E178"/>
    <mergeCell ref="G177:G178"/>
    <mergeCell ref="K173:K174"/>
    <mergeCell ref="L173:L174"/>
    <mergeCell ref="M173:M174"/>
    <mergeCell ref="O173:O174"/>
    <mergeCell ref="P173:P174"/>
    <mergeCell ref="R173:R174"/>
    <mergeCell ref="W167:W168"/>
    <mergeCell ref="A173:A174"/>
    <mergeCell ref="B173:B174"/>
    <mergeCell ref="C173:C174"/>
    <mergeCell ref="D173:D174"/>
    <mergeCell ref="E173:E174"/>
    <mergeCell ref="G173:G174"/>
    <mergeCell ref="H173:H174"/>
    <mergeCell ref="I173:I174"/>
    <mergeCell ref="J173:J174"/>
    <mergeCell ref="O167:O168"/>
    <mergeCell ref="P167:P168"/>
    <mergeCell ref="R167:R168"/>
    <mergeCell ref="V167:V168"/>
    <mergeCell ref="H167:H168"/>
    <mergeCell ref="I167:I168"/>
    <mergeCell ref="J167:J168"/>
    <mergeCell ref="K167:K168"/>
    <mergeCell ref="L167:L168"/>
    <mergeCell ref="M167:M168"/>
    <mergeCell ref="A167:A168"/>
    <mergeCell ref="B167:B168"/>
    <mergeCell ref="C167:C168"/>
    <mergeCell ref="D167:D168"/>
    <mergeCell ref="E167:E168"/>
    <mergeCell ref="G167:G168"/>
    <mergeCell ref="P162:P163"/>
    <mergeCell ref="T162:T163"/>
    <mergeCell ref="U162:U163"/>
    <mergeCell ref="V162:V163"/>
    <mergeCell ref="W162:W163"/>
    <mergeCell ref="R164:R165"/>
    <mergeCell ref="I162:I163"/>
    <mergeCell ref="J162:J163"/>
    <mergeCell ref="K162:K163"/>
    <mergeCell ref="L162:L163"/>
    <mergeCell ref="M162:M163"/>
    <mergeCell ref="O162:O163"/>
    <mergeCell ref="U159:U160"/>
    <mergeCell ref="V159:V160"/>
    <mergeCell ref="W159:W160"/>
    <mergeCell ref="A162:A163"/>
    <mergeCell ref="B162:B163"/>
    <mergeCell ref="C162:C163"/>
    <mergeCell ref="D162:D163"/>
    <mergeCell ref="E162:E163"/>
    <mergeCell ref="G162:G163"/>
    <mergeCell ref="H162:H163"/>
    <mergeCell ref="K159:K160"/>
    <mergeCell ref="L159:L160"/>
    <mergeCell ref="M159:M160"/>
    <mergeCell ref="O159:O160"/>
    <mergeCell ref="P159:P160"/>
    <mergeCell ref="T159:T160"/>
    <mergeCell ref="A158:W158"/>
    <mergeCell ref="A159:A160"/>
    <mergeCell ref="B159:B160"/>
    <mergeCell ref="C159:C160"/>
    <mergeCell ref="D159:D160"/>
    <mergeCell ref="E159:E160"/>
    <mergeCell ref="G159:G160"/>
    <mergeCell ref="H159:H160"/>
    <mergeCell ref="I159:I160"/>
    <mergeCell ref="J159:J160"/>
    <mergeCell ref="V153:V154"/>
    <mergeCell ref="W153:W154"/>
    <mergeCell ref="G153:G154"/>
    <mergeCell ref="H153:H154"/>
    <mergeCell ref="I153:I154"/>
    <mergeCell ref="J153:J154"/>
    <mergeCell ref="K153:K154"/>
    <mergeCell ref="L153:L154"/>
    <mergeCell ref="V146:V147"/>
    <mergeCell ref="W146:W147"/>
    <mergeCell ref="A153:A154"/>
    <mergeCell ref="B153:B154"/>
    <mergeCell ref="C153:C154"/>
    <mergeCell ref="D153:D154"/>
    <mergeCell ref="E153:E154"/>
    <mergeCell ref="H146:H147"/>
    <mergeCell ref="I146:I147"/>
    <mergeCell ref="J146:J147"/>
    <mergeCell ref="K146:K147"/>
    <mergeCell ref="L146:L147"/>
    <mergeCell ref="A146:A147"/>
    <mergeCell ref="B146:B147"/>
    <mergeCell ref="C146:C147"/>
    <mergeCell ref="D146:D147"/>
    <mergeCell ref="E146:E147"/>
    <mergeCell ref="G146:G147"/>
    <mergeCell ref="V142:V144"/>
    <mergeCell ref="W142:W144"/>
    <mergeCell ref="P140:P142"/>
    <mergeCell ref="R140:R142"/>
    <mergeCell ref="P144:P145"/>
    <mergeCell ref="H142:H144"/>
    <mergeCell ref="I142:I144"/>
    <mergeCell ref="J142:J144"/>
    <mergeCell ref="K142:K144"/>
    <mergeCell ref="L142:L144"/>
    <mergeCell ref="O140:O142"/>
    <mergeCell ref="O144:O145"/>
    <mergeCell ref="A142:A144"/>
    <mergeCell ref="B142:B144"/>
    <mergeCell ref="C142:C144"/>
    <mergeCell ref="D142:D144"/>
    <mergeCell ref="E142:E144"/>
    <mergeCell ref="G142:G144"/>
    <mergeCell ref="V136:V137"/>
    <mergeCell ref="W136:W137"/>
    <mergeCell ref="H136:H137"/>
    <mergeCell ref="I136:I137"/>
    <mergeCell ref="J136:J137"/>
    <mergeCell ref="K136:K137"/>
    <mergeCell ref="L136:L137"/>
    <mergeCell ref="A136:A137"/>
    <mergeCell ref="B136:B137"/>
    <mergeCell ref="C136:C137"/>
    <mergeCell ref="D136:D137"/>
    <mergeCell ref="E136:E137"/>
    <mergeCell ref="G136:G137"/>
    <mergeCell ref="V132:V134"/>
    <mergeCell ref="W132:W134"/>
    <mergeCell ref="Q130:Q132"/>
    <mergeCell ref="R130:R132"/>
    <mergeCell ref="R134:R135"/>
    <mergeCell ref="T130:T132"/>
    <mergeCell ref="K132:K134"/>
    <mergeCell ref="L132:L134"/>
    <mergeCell ref="M132:M134"/>
    <mergeCell ref="O130:O132"/>
    <mergeCell ref="P130:P132"/>
    <mergeCell ref="O134:O135"/>
    <mergeCell ref="P134:P135"/>
    <mergeCell ref="W128:W129"/>
    <mergeCell ref="A132:A134"/>
    <mergeCell ref="B132:B134"/>
    <mergeCell ref="C132:C134"/>
    <mergeCell ref="D132:D134"/>
    <mergeCell ref="E132:E134"/>
    <mergeCell ref="G132:G134"/>
    <mergeCell ref="H132:H134"/>
    <mergeCell ref="I132:I134"/>
    <mergeCell ref="J132:J134"/>
    <mergeCell ref="M128:M129"/>
    <mergeCell ref="V128:V129"/>
    <mergeCell ref="O127:O128"/>
    <mergeCell ref="P127:P128"/>
    <mergeCell ref="U127:U128"/>
    <mergeCell ref="G128:G129"/>
    <mergeCell ref="H128:H129"/>
    <mergeCell ref="I128:I129"/>
    <mergeCell ref="J128:J129"/>
    <mergeCell ref="K128:K129"/>
    <mergeCell ref="L128:L129"/>
    <mergeCell ref="V125:V126"/>
    <mergeCell ref="W125:W126"/>
    <mergeCell ref="A128:A129"/>
    <mergeCell ref="B128:B129"/>
    <mergeCell ref="C128:C129"/>
    <mergeCell ref="D128:D129"/>
    <mergeCell ref="E128:E129"/>
    <mergeCell ref="I125:I126"/>
    <mergeCell ref="J125:J126"/>
    <mergeCell ref="K125:K126"/>
    <mergeCell ref="L125:L126"/>
    <mergeCell ref="M125:M126"/>
    <mergeCell ref="V123:V124"/>
    <mergeCell ref="W123:W124"/>
    <mergeCell ref="A125:A126"/>
    <mergeCell ref="B125:B126"/>
    <mergeCell ref="C125:C126"/>
    <mergeCell ref="D125:D126"/>
    <mergeCell ref="E125:E126"/>
    <mergeCell ref="G125:G126"/>
    <mergeCell ref="H125:H126"/>
    <mergeCell ref="K123:K124"/>
    <mergeCell ref="L123:L124"/>
    <mergeCell ref="M123:M124"/>
    <mergeCell ref="P124:P125"/>
    <mergeCell ref="W119:W120"/>
    <mergeCell ref="A123:A124"/>
    <mergeCell ref="B123:B124"/>
    <mergeCell ref="C123:C124"/>
    <mergeCell ref="D123:D124"/>
    <mergeCell ref="E123:E124"/>
    <mergeCell ref="G123:G124"/>
    <mergeCell ref="H123:H124"/>
    <mergeCell ref="I123:I124"/>
    <mergeCell ref="J123:J124"/>
    <mergeCell ref="M119:M120"/>
    <mergeCell ref="V119:V120"/>
    <mergeCell ref="G119:G120"/>
    <mergeCell ref="H119:H120"/>
    <mergeCell ref="I119:I120"/>
    <mergeCell ref="J119:J120"/>
    <mergeCell ref="K119:K120"/>
    <mergeCell ref="L119:L120"/>
    <mergeCell ref="P116:P117"/>
    <mergeCell ref="T116:T117"/>
    <mergeCell ref="U116:U117"/>
    <mergeCell ref="V116:V117"/>
    <mergeCell ref="W116:W117"/>
    <mergeCell ref="A119:A120"/>
    <mergeCell ref="B119:B120"/>
    <mergeCell ref="C119:C120"/>
    <mergeCell ref="D119:D120"/>
    <mergeCell ref="E119:E120"/>
    <mergeCell ref="I116:I117"/>
    <mergeCell ref="J116:J117"/>
    <mergeCell ref="K116:K117"/>
    <mergeCell ref="L116:L117"/>
    <mergeCell ref="M116:M117"/>
    <mergeCell ref="O116:O117"/>
    <mergeCell ref="V110:V111"/>
    <mergeCell ref="W110:W111"/>
    <mergeCell ref="A113:W113"/>
    <mergeCell ref="A116:A117"/>
    <mergeCell ref="B116:B117"/>
    <mergeCell ref="C116:C117"/>
    <mergeCell ref="D116:D117"/>
    <mergeCell ref="E116:E117"/>
    <mergeCell ref="G116:G117"/>
    <mergeCell ref="H116:H117"/>
    <mergeCell ref="M110:M111"/>
    <mergeCell ref="O110:O111"/>
    <mergeCell ref="P110:P111"/>
    <mergeCell ref="R110:R111"/>
    <mergeCell ref="T110:T111"/>
    <mergeCell ref="U110:U111"/>
    <mergeCell ref="G110:G111"/>
    <mergeCell ref="H110:H111"/>
    <mergeCell ref="I110:I111"/>
    <mergeCell ref="J110:J111"/>
    <mergeCell ref="K110:K111"/>
    <mergeCell ref="L110:L111"/>
    <mergeCell ref="P101:P102"/>
    <mergeCell ref="R101:R102"/>
    <mergeCell ref="U101:U102"/>
    <mergeCell ref="V101:V102"/>
    <mergeCell ref="W101:W102"/>
    <mergeCell ref="A110:A111"/>
    <mergeCell ref="B110:B111"/>
    <mergeCell ref="C110:C111"/>
    <mergeCell ref="D110:D111"/>
    <mergeCell ref="E110:E111"/>
    <mergeCell ref="H101:H102"/>
    <mergeCell ref="I101:I102"/>
    <mergeCell ref="J101:J102"/>
    <mergeCell ref="K101:K102"/>
    <mergeCell ref="L101:L102"/>
    <mergeCell ref="O101:O102"/>
    <mergeCell ref="R99:R100"/>
    <mergeCell ref="U99:U100"/>
    <mergeCell ref="V99:V100"/>
    <mergeCell ref="W99:W100"/>
    <mergeCell ref="A101:A102"/>
    <mergeCell ref="B101:B102"/>
    <mergeCell ref="C101:C102"/>
    <mergeCell ref="D101:D102"/>
    <mergeCell ref="E101:E102"/>
    <mergeCell ref="G101:G102"/>
    <mergeCell ref="I99:I100"/>
    <mergeCell ref="J99:J100"/>
    <mergeCell ref="K99:K100"/>
    <mergeCell ref="L99:L100"/>
    <mergeCell ref="O99:O100"/>
    <mergeCell ref="P99:P100"/>
    <mergeCell ref="R90:R96"/>
    <mergeCell ref="U90:U96"/>
    <mergeCell ref="M95:M101"/>
    <mergeCell ref="A99:A100"/>
    <mergeCell ref="B99:B100"/>
    <mergeCell ref="C99:C100"/>
    <mergeCell ref="D99:D100"/>
    <mergeCell ref="E99:E100"/>
    <mergeCell ref="G99:G100"/>
    <mergeCell ref="H99:H100"/>
    <mergeCell ref="H90:H96"/>
    <mergeCell ref="J90:J96"/>
    <mergeCell ref="L90:L96"/>
    <mergeCell ref="M90:M93"/>
    <mergeCell ref="O90:O96"/>
    <mergeCell ref="P90:P96"/>
    <mergeCell ref="A90:A96"/>
    <mergeCell ref="B90:B96"/>
    <mergeCell ref="C90:C96"/>
    <mergeCell ref="D90:D96"/>
    <mergeCell ref="E90:E96"/>
    <mergeCell ref="G90:G96"/>
    <mergeCell ref="O85:O88"/>
    <mergeCell ref="P85:P88"/>
    <mergeCell ref="R85:R88"/>
    <mergeCell ref="U85:U88"/>
    <mergeCell ref="V85:V88"/>
    <mergeCell ref="W85:W88"/>
    <mergeCell ref="H85:H88"/>
    <mergeCell ref="I85:I88"/>
    <mergeCell ref="J85:J88"/>
    <mergeCell ref="K85:K88"/>
    <mergeCell ref="L85:L88"/>
    <mergeCell ref="M85:M86"/>
    <mergeCell ref="A85:A88"/>
    <mergeCell ref="B85:B88"/>
    <mergeCell ref="C85:C88"/>
    <mergeCell ref="D85:D88"/>
    <mergeCell ref="E85:E88"/>
    <mergeCell ref="G85:G88"/>
    <mergeCell ref="U80:U81"/>
    <mergeCell ref="V80:V81"/>
    <mergeCell ref="W80:W81"/>
    <mergeCell ref="H82:H83"/>
    <mergeCell ref="A84:W84"/>
    <mergeCell ref="K80:K81"/>
    <mergeCell ref="L80:L81"/>
    <mergeCell ref="M80:M81"/>
    <mergeCell ref="O80:O81"/>
    <mergeCell ref="P80:P81"/>
    <mergeCell ref="R80:R81"/>
    <mergeCell ref="W78:W79"/>
    <mergeCell ref="A80:A81"/>
    <mergeCell ref="B80:B81"/>
    <mergeCell ref="C80:C81"/>
    <mergeCell ref="D80:D81"/>
    <mergeCell ref="E80:E81"/>
    <mergeCell ref="G80:G81"/>
    <mergeCell ref="H80:H81"/>
    <mergeCell ref="I80:I81"/>
    <mergeCell ref="J80:J81"/>
    <mergeCell ref="O78:O79"/>
    <mergeCell ref="P78:P79"/>
    <mergeCell ref="R78:R79"/>
    <mergeCell ref="U78:U79"/>
    <mergeCell ref="V78:V79"/>
    <mergeCell ref="H78:H79"/>
    <mergeCell ref="I78:I79"/>
    <mergeCell ref="J78:J79"/>
    <mergeCell ref="K78:K79"/>
    <mergeCell ref="L78:L79"/>
    <mergeCell ref="M78:M79"/>
    <mergeCell ref="U76:U77"/>
    <mergeCell ref="V76:V77"/>
    <mergeCell ref="W76:W77"/>
    <mergeCell ref="A78:A79"/>
    <mergeCell ref="B78:B79"/>
    <mergeCell ref="C78:C79"/>
    <mergeCell ref="D78:D79"/>
    <mergeCell ref="E78:E79"/>
    <mergeCell ref="G78:G79"/>
    <mergeCell ref="K76:K77"/>
    <mergeCell ref="L76:L77"/>
    <mergeCell ref="M76:M77"/>
    <mergeCell ref="O76:O77"/>
    <mergeCell ref="P76:P77"/>
    <mergeCell ref="R76:R77"/>
    <mergeCell ref="W74:W75"/>
    <mergeCell ref="A76:A77"/>
    <mergeCell ref="B76:B77"/>
    <mergeCell ref="C76:C77"/>
    <mergeCell ref="D76:D77"/>
    <mergeCell ref="E76:E77"/>
    <mergeCell ref="G76:G77"/>
    <mergeCell ref="H76:H77"/>
    <mergeCell ref="I76:I77"/>
    <mergeCell ref="J76:J77"/>
    <mergeCell ref="O74:O75"/>
    <mergeCell ref="P74:P75"/>
    <mergeCell ref="R74:R75"/>
    <mergeCell ref="U74:U75"/>
    <mergeCell ref="V74:V75"/>
    <mergeCell ref="H74:H75"/>
    <mergeCell ref="I74:I75"/>
    <mergeCell ref="J74:J75"/>
    <mergeCell ref="K74:K75"/>
    <mergeCell ref="L74:L75"/>
    <mergeCell ref="M74:M75"/>
    <mergeCell ref="A74:A75"/>
    <mergeCell ref="B74:B75"/>
    <mergeCell ref="C74:C75"/>
    <mergeCell ref="D74:D75"/>
    <mergeCell ref="E74:E75"/>
    <mergeCell ref="G74:G75"/>
    <mergeCell ref="P72:P73"/>
    <mergeCell ref="R72:R73"/>
    <mergeCell ref="U72:U73"/>
    <mergeCell ref="V72:V73"/>
    <mergeCell ref="W72:W73"/>
    <mergeCell ref="I72:I73"/>
    <mergeCell ref="J72:J73"/>
    <mergeCell ref="K72:K73"/>
    <mergeCell ref="L72:L73"/>
    <mergeCell ref="M72:M73"/>
    <mergeCell ref="O72:O73"/>
    <mergeCell ref="U70:U71"/>
    <mergeCell ref="V70:V71"/>
    <mergeCell ref="W70:W71"/>
    <mergeCell ref="A72:A73"/>
    <mergeCell ref="B72:B73"/>
    <mergeCell ref="C72:C73"/>
    <mergeCell ref="D72:D73"/>
    <mergeCell ref="E72:E73"/>
    <mergeCell ref="G72:G73"/>
    <mergeCell ref="H72:H73"/>
    <mergeCell ref="L70:L71"/>
    <mergeCell ref="M70:M71"/>
    <mergeCell ref="O70:O71"/>
    <mergeCell ref="P70:P71"/>
    <mergeCell ref="R70:R71"/>
    <mergeCell ref="W68:W69"/>
    <mergeCell ref="A70:A71"/>
    <mergeCell ref="B70:B71"/>
    <mergeCell ref="C70:C71"/>
    <mergeCell ref="E70:E71"/>
    <mergeCell ref="G70:G71"/>
    <mergeCell ref="H70:H71"/>
    <mergeCell ref="I70:I71"/>
    <mergeCell ref="J70:J71"/>
    <mergeCell ref="K70:K71"/>
    <mergeCell ref="O68:O69"/>
    <mergeCell ref="P68:P69"/>
    <mergeCell ref="R68:R69"/>
    <mergeCell ref="U68:U69"/>
    <mergeCell ref="V68:V69"/>
    <mergeCell ref="H68:H69"/>
    <mergeCell ref="I68:I69"/>
    <mergeCell ref="J68:J69"/>
    <mergeCell ref="K68:K69"/>
    <mergeCell ref="L68:L69"/>
    <mergeCell ref="M68:M69"/>
    <mergeCell ref="U66:U67"/>
    <mergeCell ref="V66:V67"/>
    <mergeCell ref="W66:W67"/>
    <mergeCell ref="A68:A69"/>
    <mergeCell ref="B68:B69"/>
    <mergeCell ref="C68:C69"/>
    <mergeCell ref="D68:D69"/>
    <mergeCell ref="E68:E69"/>
    <mergeCell ref="G68:G69"/>
    <mergeCell ref="K66:K67"/>
    <mergeCell ref="L66:L67"/>
    <mergeCell ref="M66:M67"/>
    <mergeCell ref="O66:O67"/>
    <mergeCell ref="P66:P67"/>
    <mergeCell ref="R66:R67"/>
    <mergeCell ref="W64:W65"/>
    <mergeCell ref="A66:A67"/>
    <mergeCell ref="B66:B67"/>
    <mergeCell ref="C66:C67"/>
    <mergeCell ref="D66:D67"/>
    <mergeCell ref="E66:E67"/>
    <mergeCell ref="G66:G67"/>
    <mergeCell ref="H66:H67"/>
    <mergeCell ref="I66:I67"/>
    <mergeCell ref="J66:J67"/>
    <mergeCell ref="O64:O65"/>
    <mergeCell ref="P64:P65"/>
    <mergeCell ref="R64:R65"/>
    <mergeCell ref="U64:U65"/>
    <mergeCell ref="V64:V65"/>
    <mergeCell ref="H64:H65"/>
    <mergeCell ref="I64:I65"/>
    <mergeCell ref="J64:J65"/>
    <mergeCell ref="K64:K65"/>
    <mergeCell ref="L64:L65"/>
    <mergeCell ref="M64:M65"/>
    <mergeCell ref="U61:U62"/>
    <mergeCell ref="V61:V62"/>
    <mergeCell ref="W61:W62"/>
    <mergeCell ref="A64:A65"/>
    <mergeCell ref="B64:B65"/>
    <mergeCell ref="C64:C65"/>
    <mergeCell ref="D64:D65"/>
    <mergeCell ref="E64:E65"/>
    <mergeCell ref="G64:G65"/>
    <mergeCell ref="K61:K62"/>
    <mergeCell ref="L61:L62"/>
    <mergeCell ref="M61:M62"/>
    <mergeCell ref="O61:O62"/>
    <mergeCell ref="P61:P62"/>
    <mergeCell ref="R61:R62"/>
    <mergeCell ref="U59:U60"/>
    <mergeCell ref="V59:V60"/>
    <mergeCell ref="W59:W60"/>
    <mergeCell ref="A61:A62"/>
    <mergeCell ref="C61:C62"/>
    <mergeCell ref="E61:E62"/>
    <mergeCell ref="G61:G62"/>
    <mergeCell ref="I61:I62"/>
    <mergeCell ref="J61:J62"/>
    <mergeCell ref="K59:K60"/>
    <mergeCell ref="L59:L60"/>
    <mergeCell ref="M59:M60"/>
    <mergeCell ref="O59:O60"/>
    <mergeCell ref="P59:P60"/>
    <mergeCell ref="R59:R60"/>
    <mergeCell ref="W55:W58"/>
    <mergeCell ref="A59:A60"/>
    <mergeCell ref="B59:B60"/>
    <mergeCell ref="C59:C60"/>
    <mergeCell ref="D59:D60"/>
    <mergeCell ref="E59:E60"/>
    <mergeCell ref="G59:G60"/>
    <mergeCell ref="H59:H60"/>
    <mergeCell ref="I59:I60"/>
    <mergeCell ref="J59:J60"/>
    <mergeCell ref="O55:O58"/>
    <mergeCell ref="P55:P58"/>
    <mergeCell ref="R55:R58"/>
    <mergeCell ref="T55:T58"/>
    <mergeCell ref="U55:U58"/>
    <mergeCell ref="V55:V58"/>
    <mergeCell ref="H55:H58"/>
    <mergeCell ref="I55:I58"/>
    <mergeCell ref="J55:J58"/>
    <mergeCell ref="K55:K58"/>
    <mergeCell ref="L55:L58"/>
    <mergeCell ref="M55:M58"/>
    <mergeCell ref="T53:T54"/>
    <mergeCell ref="U53:U54"/>
    <mergeCell ref="V53:V54"/>
    <mergeCell ref="W53:W54"/>
    <mergeCell ref="A55:A58"/>
    <mergeCell ref="B55:B58"/>
    <mergeCell ref="C55:C58"/>
    <mergeCell ref="D55:D58"/>
    <mergeCell ref="E55:E58"/>
    <mergeCell ref="G55:G58"/>
    <mergeCell ref="K53:K54"/>
    <mergeCell ref="L53:L54"/>
    <mergeCell ref="M53:M54"/>
    <mergeCell ref="O53:O54"/>
    <mergeCell ref="P53:P54"/>
    <mergeCell ref="R53:R54"/>
    <mergeCell ref="W51:W52"/>
    <mergeCell ref="A53:A54"/>
    <mergeCell ref="B53:B54"/>
    <mergeCell ref="C53:C54"/>
    <mergeCell ref="D53:D54"/>
    <mergeCell ref="E53:E54"/>
    <mergeCell ref="G53:G54"/>
    <mergeCell ref="H53:H54"/>
    <mergeCell ref="I53:I54"/>
    <mergeCell ref="J53:J54"/>
    <mergeCell ref="O51:O52"/>
    <mergeCell ref="P51:P52"/>
    <mergeCell ref="R51:R52"/>
    <mergeCell ref="T51:T52"/>
    <mergeCell ref="U51:U52"/>
    <mergeCell ref="V51:V52"/>
    <mergeCell ref="H51:H52"/>
    <mergeCell ref="I51:I52"/>
    <mergeCell ref="J51:J52"/>
    <mergeCell ref="K51:K52"/>
    <mergeCell ref="L51:L52"/>
    <mergeCell ref="M51:M52"/>
    <mergeCell ref="T48:T49"/>
    <mergeCell ref="U48:U49"/>
    <mergeCell ref="V48:V49"/>
    <mergeCell ref="W48:W49"/>
    <mergeCell ref="A51:A52"/>
    <mergeCell ref="B51:B52"/>
    <mergeCell ref="C51:C52"/>
    <mergeCell ref="D51:D52"/>
    <mergeCell ref="E51:E52"/>
    <mergeCell ref="G51:G52"/>
    <mergeCell ref="K48:K49"/>
    <mergeCell ref="L48:L49"/>
    <mergeCell ref="M48:M49"/>
    <mergeCell ref="O48:O49"/>
    <mergeCell ref="P48:P49"/>
    <mergeCell ref="R48:R49"/>
    <mergeCell ref="W46:W47"/>
    <mergeCell ref="A48:A49"/>
    <mergeCell ref="B48:B49"/>
    <mergeCell ref="C48:C49"/>
    <mergeCell ref="D48:D49"/>
    <mergeCell ref="E48:E49"/>
    <mergeCell ref="G48:G49"/>
    <mergeCell ref="H48:H49"/>
    <mergeCell ref="I48:I49"/>
    <mergeCell ref="J48:J49"/>
    <mergeCell ref="O46:O47"/>
    <mergeCell ref="P46:P47"/>
    <mergeCell ref="R46:R47"/>
    <mergeCell ref="T46:T47"/>
    <mergeCell ref="U46:U47"/>
    <mergeCell ref="V46:V47"/>
    <mergeCell ref="H46:H47"/>
    <mergeCell ref="I46:I47"/>
    <mergeCell ref="J46:J47"/>
    <mergeCell ref="K46:K47"/>
    <mergeCell ref="L46:L47"/>
    <mergeCell ref="M46:M47"/>
    <mergeCell ref="A46:A47"/>
    <mergeCell ref="B46:B47"/>
    <mergeCell ref="C46:C47"/>
    <mergeCell ref="D46:D47"/>
    <mergeCell ref="E46:E47"/>
    <mergeCell ref="G46:G47"/>
    <mergeCell ref="P44:P45"/>
    <mergeCell ref="R44:R45"/>
    <mergeCell ref="T44:T45"/>
    <mergeCell ref="U44:U45"/>
    <mergeCell ref="V44:V45"/>
    <mergeCell ref="W44:W45"/>
    <mergeCell ref="I44:I45"/>
    <mergeCell ref="J44:J45"/>
    <mergeCell ref="K44:K45"/>
    <mergeCell ref="L44:L45"/>
    <mergeCell ref="M44:M45"/>
    <mergeCell ref="O44:O45"/>
    <mergeCell ref="U42:U43"/>
    <mergeCell ref="V42:V43"/>
    <mergeCell ref="W42:W43"/>
    <mergeCell ref="A44:A45"/>
    <mergeCell ref="B44:B45"/>
    <mergeCell ref="C44:C45"/>
    <mergeCell ref="D44:D45"/>
    <mergeCell ref="E44:E45"/>
    <mergeCell ref="G44:G45"/>
    <mergeCell ref="H44:H45"/>
    <mergeCell ref="L42:L43"/>
    <mergeCell ref="M42:M43"/>
    <mergeCell ref="O42:O43"/>
    <mergeCell ref="P42:P43"/>
    <mergeCell ref="R42:R43"/>
    <mergeCell ref="T42:T43"/>
    <mergeCell ref="V40:V41"/>
    <mergeCell ref="W40:W41"/>
    <mergeCell ref="A42:A43"/>
    <mergeCell ref="B42:B43"/>
    <mergeCell ref="D42:D43"/>
    <mergeCell ref="E42:E43"/>
    <mergeCell ref="G42:G43"/>
    <mergeCell ref="H42:H43"/>
    <mergeCell ref="I42:I43"/>
    <mergeCell ref="K42:K43"/>
    <mergeCell ref="M40:M41"/>
    <mergeCell ref="O40:O41"/>
    <mergeCell ref="P40:P41"/>
    <mergeCell ref="R40:R41"/>
    <mergeCell ref="T40:T41"/>
    <mergeCell ref="U40:U41"/>
    <mergeCell ref="G40:G41"/>
    <mergeCell ref="H40:H41"/>
    <mergeCell ref="I40:I41"/>
    <mergeCell ref="J40:J41"/>
    <mergeCell ref="K40:K41"/>
    <mergeCell ref="L40:L41"/>
    <mergeCell ref="R38:R39"/>
    <mergeCell ref="T38:T39"/>
    <mergeCell ref="U38:U39"/>
    <mergeCell ref="V38:V39"/>
    <mergeCell ref="W38:W39"/>
    <mergeCell ref="A40:A41"/>
    <mergeCell ref="B40:B41"/>
    <mergeCell ref="C40:C41"/>
    <mergeCell ref="D40:D41"/>
    <mergeCell ref="E40:E41"/>
    <mergeCell ref="J38:J39"/>
    <mergeCell ref="K38:K39"/>
    <mergeCell ref="L38:L39"/>
    <mergeCell ref="M38:M39"/>
    <mergeCell ref="O38:O39"/>
    <mergeCell ref="P38:P39"/>
    <mergeCell ref="T36:T37"/>
    <mergeCell ref="U36:U37"/>
    <mergeCell ref="A38:A39"/>
    <mergeCell ref="B38:B39"/>
    <mergeCell ref="C38:C39"/>
    <mergeCell ref="D38:D39"/>
    <mergeCell ref="E38:E39"/>
    <mergeCell ref="G38:G39"/>
    <mergeCell ref="H38:H39"/>
    <mergeCell ref="I38:I39"/>
    <mergeCell ref="K36:K37"/>
    <mergeCell ref="L36:L37"/>
    <mergeCell ref="M36:M37"/>
    <mergeCell ref="O36:O37"/>
    <mergeCell ref="P36:P37"/>
    <mergeCell ref="R36:R37"/>
    <mergeCell ref="W34:W35"/>
    <mergeCell ref="A36:A37"/>
    <mergeCell ref="B36:B37"/>
    <mergeCell ref="C36:C37"/>
    <mergeCell ref="D36:D37"/>
    <mergeCell ref="E36:E37"/>
    <mergeCell ref="G36:G37"/>
    <mergeCell ref="H36:H37"/>
    <mergeCell ref="I36:I37"/>
    <mergeCell ref="J36:J37"/>
    <mergeCell ref="O34:O35"/>
    <mergeCell ref="P34:P35"/>
    <mergeCell ref="R34:R35"/>
    <mergeCell ref="T34:T35"/>
    <mergeCell ref="U34:U35"/>
    <mergeCell ref="V34:V35"/>
    <mergeCell ref="H34:H35"/>
    <mergeCell ref="I34:I35"/>
    <mergeCell ref="J34:J35"/>
    <mergeCell ref="K34:K35"/>
    <mergeCell ref="L34:L35"/>
    <mergeCell ref="M34:M35"/>
    <mergeCell ref="T30:T31"/>
    <mergeCell ref="U30:U31"/>
    <mergeCell ref="V30:V31"/>
    <mergeCell ref="W30:W31"/>
    <mergeCell ref="A34:A35"/>
    <mergeCell ref="B34:B35"/>
    <mergeCell ref="C34:C35"/>
    <mergeCell ref="D34:D35"/>
    <mergeCell ref="E34:E35"/>
    <mergeCell ref="G34:G35"/>
    <mergeCell ref="K30:K31"/>
    <mergeCell ref="L30:L31"/>
    <mergeCell ref="M30:M31"/>
    <mergeCell ref="O30:O31"/>
    <mergeCell ref="P30:P31"/>
    <mergeCell ref="R30:R31"/>
    <mergeCell ref="W26:W28"/>
    <mergeCell ref="A30:A31"/>
    <mergeCell ref="B30:B31"/>
    <mergeCell ref="C30:C31"/>
    <mergeCell ref="D30:D31"/>
    <mergeCell ref="E30:E31"/>
    <mergeCell ref="G30:G31"/>
    <mergeCell ref="H30:H31"/>
    <mergeCell ref="I30:I31"/>
    <mergeCell ref="J30:J31"/>
    <mergeCell ref="O26:O28"/>
    <mergeCell ref="P26:P28"/>
    <mergeCell ref="R26:R28"/>
    <mergeCell ref="T26:T28"/>
    <mergeCell ref="U26:U28"/>
    <mergeCell ref="V26:V28"/>
    <mergeCell ref="H26:H28"/>
    <mergeCell ref="I26:I28"/>
    <mergeCell ref="J26:J28"/>
    <mergeCell ref="K26:K28"/>
    <mergeCell ref="L26:L28"/>
    <mergeCell ref="M26:M28"/>
    <mergeCell ref="T24:T25"/>
    <mergeCell ref="U24:U25"/>
    <mergeCell ref="V24:V25"/>
    <mergeCell ref="W24:W25"/>
    <mergeCell ref="A26:A28"/>
    <mergeCell ref="B26:B28"/>
    <mergeCell ref="C26:C28"/>
    <mergeCell ref="D26:D28"/>
    <mergeCell ref="E26:E28"/>
    <mergeCell ref="G26:G28"/>
    <mergeCell ref="K24:K25"/>
    <mergeCell ref="L24:L25"/>
    <mergeCell ref="M24:M25"/>
    <mergeCell ref="O24:O25"/>
    <mergeCell ref="P24:P25"/>
    <mergeCell ref="R24:R25"/>
    <mergeCell ref="W22:W23"/>
    <mergeCell ref="A24:A25"/>
    <mergeCell ref="B24:B25"/>
    <mergeCell ref="C24:C25"/>
    <mergeCell ref="D24:D25"/>
    <mergeCell ref="E24:E25"/>
    <mergeCell ref="G24:G25"/>
    <mergeCell ref="H24:H25"/>
    <mergeCell ref="I24:I25"/>
    <mergeCell ref="J24:J25"/>
    <mergeCell ref="O22:O23"/>
    <mergeCell ref="P22:P23"/>
    <mergeCell ref="R22:R23"/>
    <mergeCell ref="T22:T23"/>
    <mergeCell ref="U22:U23"/>
    <mergeCell ref="V22:V23"/>
    <mergeCell ref="H22:H23"/>
    <mergeCell ref="I22:I23"/>
    <mergeCell ref="J22:J23"/>
    <mergeCell ref="K22:K23"/>
    <mergeCell ref="L22:L23"/>
    <mergeCell ref="M22:M23"/>
    <mergeCell ref="P16:P17"/>
    <mergeCell ref="R16:R17"/>
    <mergeCell ref="T16:T17"/>
    <mergeCell ref="U16:U17"/>
    <mergeCell ref="A22:A23"/>
    <mergeCell ref="B22:B23"/>
    <mergeCell ref="C22:C23"/>
    <mergeCell ref="D22:D23"/>
    <mergeCell ref="E22:E23"/>
    <mergeCell ref="G22:G23"/>
    <mergeCell ref="I16:I17"/>
    <mergeCell ref="J16:J17"/>
    <mergeCell ref="K16:K17"/>
    <mergeCell ref="L16:L17"/>
    <mergeCell ref="M16:M17"/>
    <mergeCell ref="O16:O17"/>
    <mergeCell ref="A16:A17"/>
    <mergeCell ref="B16:B17"/>
    <mergeCell ref="C16:C17"/>
    <mergeCell ref="D16:D17"/>
    <mergeCell ref="E16:E17"/>
    <mergeCell ref="H16:H17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ENERO</vt:lpstr>
      <vt:lpstr>FEBRERO</vt:lpstr>
      <vt:lpstr>MARZO</vt:lpstr>
      <vt:lpstr>ABRIL</vt:lpstr>
      <vt:lpstr>MAYO</vt:lpstr>
      <vt:lpstr>JUNIO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Reporte de gastos de Obra Pública</dc:title>
  <dc:subject/>
  <dc:creator>Crystal Decisions</dc:creator>
  <cp:keywords/>
  <dc:description>Powered by Crystal</dc:description>
  <cp:lastModifiedBy>jose rosario camarena hermosillo</cp:lastModifiedBy>
  <cp:revision/>
  <dcterms:created xsi:type="dcterms:W3CDTF">2015-12-07T15:32:27Z</dcterms:created>
  <dcterms:modified xsi:type="dcterms:W3CDTF">2021-07-12T18:33:49Z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usiness Objects Context Information">
    <vt:lpwstr>01F771819DBE6904ABE28FCCCA1DF6DC343D71340D1C2ACC3D11A2E7D57E599B2AA394ADB893D713556E25F23A9AE3F0E1F17199753FE29A694A338007366D7215DA782BE92C2416DCB5038EDFA4084A84C726E6226CF615F32ABB3637E1E5F862B9ABCDD081F11894809666791CC191E29CF686F8FB0F5ADDA22BD096C2907</vt:lpwstr>
  </property>
  <property fmtid="{D5CDD505-2E9C-101B-9397-08002B2CF9AE}" pid="3" name="Business Objects Context Information1">
    <vt:lpwstr>6B4A4E1650A179B9A6BDF7DDC0A84E877457623606667BEA3FE4169223C0819C8D2591B8FDBFBBFECD8F42C2BF5296C97C00B6A44803A8172EDFFAEBB314C5880B3E1E21A6DBCCFDDA43A12584FF460111708E3E40EB343879B063C4566D28211DF00E7626337A81FE3F31D67227C81621A3A07E386266080B06006C70508CB</vt:lpwstr>
  </property>
  <property fmtid="{D5CDD505-2E9C-101B-9397-08002B2CF9AE}" pid="4" name="Business Objects Context Information2">
    <vt:lpwstr>23E7DEBD8243B46E42B1382A7BEA518AAC9B553CC4384364A6456B893FDD6589EAB0CA565296943629F40201682C04A82233BA8F8A5B0869883AEABFC61BC8A3ED66031237C51A950D8E607DE4813AEECF5E58DBEA210D68C3500F8A13552D9DFAFCE9AA15AB5A9A3B2836C4008367DE6B3C8FDFB6BFFAC3A1CDF823CE75B5A</vt:lpwstr>
  </property>
  <property fmtid="{D5CDD505-2E9C-101B-9397-08002B2CF9AE}" pid="5" name="Business Objects Context Information3">
    <vt:lpwstr>C73192130E4D7810B7FBB80BA30BBFDE53A96F69CD28616D5084CA303C228A6EBB1EFEF62BB53C149528D0F07D2A976D82A83C9F3D375E711120F05DD1CB0AD290176DA256D33147C455021EB80221E6AD1D3721BD0AD8621A4DF9BC9C526B550F077E13C6708CC5E1C552273D65A212DFDB11E9EA7ECC6513A40D77F44A019</vt:lpwstr>
  </property>
  <property fmtid="{D5CDD505-2E9C-101B-9397-08002B2CF9AE}" pid="6" name="Business Objects Context Information4">
    <vt:lpwstr>AD75043CF1E2894DBD5D3834916660AC1E15E44AA49684DC8A16F36657CB1B4CF7D1359E9B37E50F303EAD2124FAA6C4F96AED9907D8347E436EE9EB66180BFB6CFF1D34C881486957564F06B48855F4CC4C7372819679361350F92D11984813C15A2E926EA242F75061BB7BA3A6E48A18DBEBBAC5FAE591AAE08FF2AB6930F</vt:lpwstr>
  </property>
  <property fmtid="{D5CDD505-2E9C-101B-9397-08002B2CF9AE}" pid="7" name="Business Objects Context Information5">
    <vt:lpwstr>5A1008DA60FAF01BAD4B831A38D919FE56A321B95AAC15054FE871F9FD3A8184BAE400A0B598EE7ED254FA011E8857DD89A54721AB54341C14622BD6401C721D7236F7A261054AE87A9DC7A29015798C7B88A75CE890106FB048140CAFF790ED1FF84311F51372769FCE6847590430976C143BAF274FDA814377263477A1146</vt:lpwstr>
  </property>
  <property fmtid="{D5CDD505-2E9C-101B-9397-08002B2CF9AE}" pid="8" name="Business Objects Context Information6">
    <vt:lpwstr>159C23EAA0CEA7188D4D8FC30E193790FB1745E017C43AEB224B673C86AD0273C080BF1B9184E50E4CA41B89E39DC0880C1C6B0A3A21FDE951BD332195D6C439026BDC6F</vt:lpwstr>
  </property>
</Properties>
</file>